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p\Desktop\2019\ZP 32 sterylizacja\"/>
    </mc:Choice>
  </mc:AlternateContent>
  <bookViews>
    <workbookView xWindow="0" yWindow="0" windowWidth="28800" windowHeight="12210" tabRatio="896" firstSheet="2" activeTab="2"/>
  </bookViews>
  <sheets>
    <sheet name="Uwagi" sheetId="1" state="hidden" r:id="rId1"/>
    <sheet name="Struktura sprzedaży" sheetId="11" state="hidden" r:id="rId2"/>
    <sheet name="FC" sheetId="29" r:id="rId3"/>
    <sheet name="instrukcja" sheetId="27" state="hidden" r:id="rId4"/>
    <sheet name="map_opakowania" sheetId="21" state="hidden" r:id="rId5"/>
    <sheet name="Relacje objętości" sheetId="19" state="hidden" r:id="rId6"/>
    <sheet name="Urządzenia" sheetId="4" state="hidden" r:id="rId7"/>
    <sheet name="Materiały" sheetId="10" state="hidden" r:id="rId8"/>
    <sheet name="Budynki" sheetId="16" state="hidden" r:id="rId9"/>
    <sheet name="Transport" sheetId="5" state="hidden" r:id="rId10"/>
    <sheet name="Umowa Miejski" sheetId="14" state="hidden" r:id="rId11"/>
    <sheet name="Testy i preparaty" sheetId="15" state="hidden" r:id="rId12"/>
    <sheet name="mapowanie_CiLo" sheetId="26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____________r">[1]Dane!$BB$67</definedName>
    <definedName name="____________r">[1]Dane!$BB$67</definedName>
    <definedName name="__________r">[1]Dane!$BB$67</definedName>
    <definedName name="_________r">[1]Dane!$BB$67</definedName>
    <definedName name="_______r">[1]Dane!$BB$67</definedName>
    <definedName name="______r">[1]Dane!$BB$67</definedName>
    <definedName name="_____r">[1]Dane!$BB$67</definedName>
    <definedName name="____r">[2]Dane!$BB$67</definedName>
    <definedName name="____ww242">[3]DANE!$W$135</definedName>
    <definedName name="___r">[4]Dane!$BB$67</definedName>
    <definedName name="___ww242">[3]DANE!$W$135</definedName>
    <definedName name="__123Graph_AWYKRES1" hidden="1">'[5]Maj obrotowy'!#REF!</definedName>
    <definedName name="__123Graph_AWYKRES2" hidden="1">[5]Wskaźniki!#REF!</definedName>
    <definedName name="__123Graph_XWYKRES1" hidden="1">'[5]Maj obrotowy'!#REF!</definedName>
    <definedName name="__k" hidden="1">#REF!</definedName>
    <definedName name="__r">[4]Dane!$BB$67</definedName>
    <definedName name="__w" hidden="1">#REF!</definedName>
    <definedName name="__ww242">[3]DANE!$W$135</definedName>
    <definedName name="_1" hidden="1">[5]Wskaźniki!#REF!</definedName>
    <definedName name="_1__123Graph_ACHART_1" hidden="1">#REF!</definedName>
    <definedName name="_1__123Graph_ACHART_5" hidden="1">#REF!</definedName>
    <definedName name="_10__123Graph_ACHART_13" hidden="1">#REF!</definedName>
    <definedName name="_10__123Graph_ACHART_2" hidden="1">#REF!</definedName>
    <definedName name="_10__123Graph_XCHART_11" hidden="1">#REF!</definedName>
    <definedName name="_11__123Graph_AChart_2G" hidden="1">[6]Netearnanal!$B$137:$B$144</definedName>
    <definedName name="_11__123Graph_XCHART_12" hidden="1">#REF!</definedName>
    <definedName name="_12__123Graph_ACHART_14" hidden="1">#REF!</definedName>
    <definedName name="_12__123Graph_ACHART_3" hidden="1">#REF!</definedName>
    <definedName name="_12__123Graph_XCHART_13" hidden="1">#REF!</definedName>
    <definedName name="_13__123Graph_ACHART_4" hidden="1">#REF!</definedName>
    <definedName name="_13__123Graph_XCHART_14" hidden="1">#REF!</definedName>
    <definedName name="_14__123Graph_ACHART_15" hidden="1">#REF!</definedName>
    <definedName name="_14__123Graph_ACHART_5" hidden="1">#REF!</definedName>
    <definedName name="_14__123Graph_XCHART_15" hidden="1">#REF!</definedName>
    <definedName name="_15__123Graph_ACHART_6" hidden="1">#REF!</definedName>
    <definedName name="_15__123Graph_XCHART_16" hidden="1">#REF!</definedName>
    <definedName name="_16__123Graph_ACHART_16" hidden="1">#REF!</definedName>
    <definedName name="_16__123Graph_ACHART_7" hidden="1">#REF!</definedName>
    <definedName name="_16__123Graph_XCHART_2" hidden="1">#REF!</definedName>
    <definedName name="_17__123Graph_AChart_1G" hidden="1">[6]Netearnanal!$B$61:$B$68</definedName>
    <definedName name="_17__123Graph_ACHART_8" hidden="1">#REF!</definedName>
    <definedName name="_17__123Graph_XChart_2G" hidden="1">[6]Netearnanal!$A$61:$A$68</definedName>
    <definedName name="_18__123Graph_ACHART_9" hidden="1">#REF!</definedName>
    <definedName name="_18__123Graph_XCHART_3" hidden="1">#REF!</definedName>
    <definedName name="_19__123Graph_ACHART_2" hidden="1">#REF!</definedName>
    <definedName name="_19__123Graph_LBL_ACHART_5" hidden="1">#REF!</definedName>
    <definedName name="_19__123Graph_XCHART_4" hidden="1">#REF!</definedName>
    <definedName name="_2__123Graph_ACHART_1" hidden="1">#REF!</definedName>
    <definedName name="_2__123Graph_ACHART_10" hidden="1">#REF!</definedName>
    <definedName name="_2__123Graph_ACHART_6" hidden="1">#REF!</definedName>
    <definedName name="_20__123Graph_AChart_2G" hidden="1">[6]Netearnanal!$B$137:$B$144</definedName>
    <definedName name="_20__123Graph_LBL_ACHART_6" hidden="1">#REF!</definedName>
    <definedName name="_20__123Graph_XCHART_5" hidden="1">#REF!</definedName>
    <definedName name="_21__123Graph_LBL_ACHART_7" hidden="1">#REF!</definedName>
    <definedName name="_21__123Graph_XCHART_6" hidden="1">#REF!</definedName>
    <definedName name="_22__123Graph_ACHART_3" hidden="1">#REF!</definedName>
    <definedName name="_22__123Graph_XCHART_10" hidden="1">#REF!</definedName>
    <definedName name="_22__123Graph_XCHART_7" hidden="1">#REF!</definedName>
    <definedName name="_23__123Graph_XCHART_11" hidden="1">#REF!</definedName>
    <definedName name="_23__123Graph_XCHART_8" hidden="1">#REF!</definedName>
    <definedName name="_24__123Graph_ACHART_4" hidden="1">#REF!</definedName>
    <definedName name="_24__123Graph_XCHART_12" hidden="1">#REF!</definedName>
    <definedName name="_24__123Graph_XCHART_9" hidden="1">#REF!</definedName>
    <definedName name="_25__123Graph_XCHART_13" hidden="1">#REF!</definedName>
    <definedName name="_26__123Graph_ACHART_5" hidden="1">#REF!</definedName>
    <definedName name="_26__123Graph_XCHART_14" hidden="1">#REF!</definedName>
    <definedName name="_27__123Graph_XCHART_15" hidden="1">#REF!</definedName>
    <definedName name="_28__123Graph_ACHART_6" hidden="1">#REF!</definedName>
    <definedName name="_28__123Graph_XCHART_16" hidden="1">#REF!</definedName>
    <definedName name="_29__123Graph_XCHART_2" hidden="1">#REF!</definedName>
    <definedName name="_3__123Graph_ACHART_11" hidden="1">#REF!</definedName>
    <definedName name="_3__123Graph_ACHART_7" hidden="1">#REF!</definedName>
    <definedName name="_30__123Graph_ACHART_7" hidden="1">#REF!</definedName>
    <definedName name="_30__123Graph_XChart_2G" hidden="1">[6]Netearnanal!$A$61:$A$68</definedName>
    <definedName name="_31__123Graph_XCHART_3" hidden="1">#REF!</definedName>
    <definedName name="_32__123Graph_ACHART_8" hidden="1">#REF!</definedName>
    <definedName name="_32__123Graph_XCHART_4" hidden="1">#REF!</definedName>
    <definedName name="_33__123Graph_XCHART_5" hidden="1">#REF!</definedName>
    <definedName name="_34__123Graph_ACHART_9" hidden="1">#REF!</definedName>
    <definedName name="_34__123Graph_XCHART_6" hidden="1">#REF!</definedName>
    <definedName name="_35__123Graph_XCHART_7" hidden="1">#REF!</definedName>
    <definedName name="_36__123Graph_LBL_ACHART_5" hidden="1">#REF!</definedName>
    <definedName name="_36__123Graph_XCHART_8" hidden="1">#REF!</definedName>
    <definedName name="_37__123Graph_XCHART_9" hidden="1">#REF!</definedName>
    <definedName name="_38__123Graph_LBL_ACHART_6" hidden="1">#REF!</definedName>
    <definedName name="_4__123Graph_ACHART_10" hidden="1">#REF!</definedName>
    <definedName name="_4__123Graph_ACHART_12" hidden="1">#REF!</definedName>
    <definedName name="_4__123Graph_ACHART_8" hidden="1">#REF!</definedName>
    <definedName name="_40__123Graph_LBL_ACHART_7" hidden="1">#REF!</definedName>
    <definedName name="_42__123Graph_XCHART_10" hidden="1">#REF!</definedName>
    <definedName name="_44__123Graph_XCHART_11" hidden="1">#REF!</definedName>
    <definedName name="_46__123Graph_XCHART_12" hidden="1">#REF!</definedName>
    <definedName name="_48__123Graph_XCHART_13" hidden="1">#REF!</definedName>
    <definedName name="_5__123Graph_ACHART_13" hidden="1">#REF!</definedName>
    <definedName name="_5__123Graph_ACHART_9" hidden="1">#REF!</definedName>
    <definedName name="_50__123Graph_XCHART_14" hidden="1">#REF!</definedName>
    <definedName name="_52__123Graph_XCHART_15" hidden="1">#REF!</definedName>
    <definedName name="_54__123Graph_XCHART_16" hidden="1">#REF!</definedName>
    <definedName name="_56__123Graph_XCHART_2" hidden="1">#REF!</definedName>
    <definedName name="_57__123Graph_XChart_2G" hidden="1">[6]Netearnanal!$A$61:$A$68</definedName>
    <definedName name="_59__123Graph_XCHART_3" hidden="1">#REF!</definedName>
    <definedName name="_6__123Graph_ACHART_11" hidden="1">#REF!</definedName>
    <definedName name="_6__123Graph_ACHART_14" hidden="1">#REF!</definedName>
    <definedName name="_6__123Graph_LBL_ACHART_5" hidden="1">#REF!</definedName>
    <definedName name="_61__123Graph_XCHART_4" hidden="1">#REF!</definedName>
    <definedName name="_63__123Graph_XCHART_5" hidden="1">#REF!</definedName>
    <definedName name="_65__123Graph_XCHART_6" hidden="1">#REF!</definedName>
    <definedName name="_67__123Graph_XCHART_7" hidden="1">#REF!</definedName>
    <definedName name="_69__123Graph_XCHART_8" hidden="1">#REF!</definedName>
    <definedName name="_7__123Graph_ACHART_15" hidden="1">#REF!</definedName>
    <definedName name="_7__123Graph_LBL_ACHART_6" hidden="1">#REF!</definedName>
    <definedName name="_71__123Graph_XCHART_9" hidden="1">#REF!</definedName>
    <definedName name="_8__123Graph_ACHART_12" hidden="1">#REF!</definedName>
    <definedName name="_8__123Graph_ACHART_16" hidden="1">#REF!</definedName>
    <definedName name="_8__123Graph_LBL_ACHART_7" hidden="1">#REF!</definedName>
    <definedName name="_9._Analysis_of_net_debt">#REF!</definedName>
    <definedName name="_9__123Graph_AChart_1G" hidden="1">[6]Netearnanal!$B$61:$B$68</definedName>
    <definedName name="_9__123Graph_XCHART_10" hidden="1">#REF!</definedName>
    <definedName name="_xlnm._FilterDatabase" localSheetId="12" hidden="1">mapowanie_CiLo!$A$2:$F$47</definedName>
    <definedName name="_xlnm._FilterDatabase" localSheetId="7" hidden="1">Materiały!$C$3:$F$357</definedName>
    <definedName name="_GoBack" localSheetId="3">instrukcja!#REF!</definedName>
    <definedName name="_Order1" hidden="1">255</definedName>
    <definedName name="_Order2" hidden="1">255</definedName>
    <definedName name="_r">[2]Dane!$BB$67</definedName>
    <definedName name="_ww242">[3]DANE!$W$135</definedName>
    <definedName name="_итит" hidden="1">#REF!</definedName>
    <definedName name="a">[7]Dane!$BB$63</definedName>
    <definedName name="aa">[8]Dane!$BB$99</definedName>
    <definedName name="aaa">[9]Analiza!$A$1:$Y$65536</definedName>
    <definedName name="aaaa" localSheetId="3" hidden="1">#REF!</definedName>
    <definedName name="aaaa" hidden="1">#REF!</definedName>
    <definedName name="aaaaaaaaa">[10]Dane!$BB$108</definedName>
    <definedName name="aaaaaaaaaaaaaa">[11]Dane!$BB$72</definedName>
    <definedName name="ab">[12]Dane!$BB$63</definedName>
    <definedName name="ADANEDOANAL">[3]DANE!$E$169</definedName>
    <definedName name="Adres1">#REF!</definedName>
    <definedName name="Adres2">#REF!</definedName>
    <definedName name="AGA">#REF!</definedName>
    <definedName name="anscount" hidden="1">2</definedName>
    <definedName name="AS2DocOpenMode" hidden="1">"AS2DocumentEdit"</definedName>
    <definedName name="asa" hidden="1">#REF!</definedName>
    <definedName name="b">[13]Dane!$BB$48</definedName>
    <definedName name="Balham" localSheetId="3">#REF!</definedName>
    <definedName name="Balham">#REF!</definedName>
    <definedName name="banana">'[14]Balance Sheet Consolidated'!$C$5:$J$59</definedName>
    <definedName name="basa">[15]Analiza!$A$1:$Y$65536</definedName>
    <definedName name="_xlnm.Database" localSheetId="3">#REF!</definedName>
    <definedName name="_xlnm.Database">#REF!</definedName>
    <definedName name="bbb">#REF!</definedName>
    <definedName name="bbbb" hidden="1">#REF!</definedName>
    <definedName name="BO_MA" hidden="1">#REF!</definedName>
    <definedName name="BO_WN" hidden="1">#REF!</definedName>
    <definedName name="BOMinusJeden">[16]Dane!$BB$61</definedName>
    <definedName name="BZ">[16]Dane!$BB$55</definedName>
    <definedName name="bza">[17]Dane!$BB$59</definedName>
    <definedName name="BZPoprzedni">[16]Dane!$BB$56</definedName>
    <definedName name="BZPoprzedniAlt">[10]Dane!$BB$59</definedName>
    <definedName name="CASHFLOW" localSheetId="3">#REF!</definedName>
    <definedName name="CASHFLOW">#REF!</definedName>
    <definedName name="ccc">[18]Analiza!$A$1:$Y$65536</definedName>
    <definedName name="COMPANY">[19]Entities!$C$3:$C$31</definedName>
    <definedName name="CU">'[20]WYKRES WYNIK'!$AB$4:$AB$30</definedName>
    <definedName name="d" localSheetId="3">#REF!</definedName>
    <definedName name="d">#REF!</definedName>
    <definedName name="DANE">[21]DANE!$A$5:$AP$145</definedName>
    <definedName name="dane1">[18]Analiza!$A$1:$Y$65536</definedName>
    <definedName name="dc" localSheetId="3" hidden="1">#REF!</definedName>
    <definedName name="dc" hidden="1">#REF!</definedName>
    <definedName name="ddd">#REF!</definedName>
    <definedName name="DEC">[22]Flash_sierpień!$G$1</definedName>
    <definedName name="df" localSheetId="3">#REF!</definedName>
    <definedName name="df">#REF!</definedName>
    <definedName name="dfs" hidden="1">#REF!</definedName>
    <definedName name="DoDniaBilans">#REF!</definedName>
    <definedName name="drukfinanse">#REF!</definedName>
    <definedName name="drukprodukcja">#REF!</definedName>
    <definedName name="ds">#REF!</definedName>
    <definedName name="dtmKoncOkrPoprz">[16]Dane!$AM$36</definedName>
    <definedName name="dtmKoncOkrPoprzAlt">[13]Dane!$AM$38</definedName>
    <definedName name="dtmKoncOkrSpraw">[16]Dane!$AM$34</definedName>
    <definedName name="dtmPoczOkrPoprz">[16]Dane!$AC$36</definedName>
    <definedName name="dtmPoczOkrPoprzAlt">[13]Dane!$AC$38</definedName>
    <definedName name="dtmPoczOkrSpraw">[16]Dane!$AC$34</definedName>
    <definedName name="DYNAM.BEZWZGL">'[23]#ADR'!$U$71</definedName>
    <definedName name="DYNAM.WZGLĘDNA">'[23]#ADR'!$AD$71</definedName>
    <definedName name="e" localSheetId="3" hidden="1">#REF!</definedName>
    <definedName name="e" hidden="1">#REF!</definedName>
    <definedName name="EARN">#REF!</definedName>
    <definedName name="Earn_CF">[24]Macro!#REF!</definedName>
    <definedName name="EARNINGS" localSheetId="3">#REF!</definedName>
    <definedName name="EARNINGS">#REF!</definedName>
    <definedName name="f" hidden="1">#REF!</definedName>
    <definedName name="fd" hidden="1">#REF!</definedName>
    <definedName name="fdf" hidden="1">[6]Netearnanal!$A$61:$A$68</definedName>
    <definedName name="FG">#REF!</definedName>
    <definedName name="FIRMA">[25]WERSJE_JEZYKOWE!$K$4:$K$19</definedName>
    <definedName name="Flash_Dec">[22]Flash_sierpień!$D$1</definedName>
    <definedName name="FS" localSheetId="3">#REF!</definedName>
    <definedName name="FS">#REF!</definedName>
    <definedName name="g">#REF!</definedName>
    <definedName name="gg">[26]Dane!$BB$105</definedName>
    <definedName name="graph" localSheetId="3" hidden="1">#REF!</definedName>
    <definedName name="graph" hidden="1">#REF!</definedName>
    <definedName name="h" hidden="1">#REF!</definedName>
    <definedName name="hg" hidden="1">#REF!</definedName>
    <definedName name="hgg" hidden="1">#REF!</definedName>
    <definedName name="hh">[27]Dane!$BB$66</definedName>
    <definedName name="i" localSheetId="3" hidden="1">#REF!</definedName>
    <definedName name="i" hidden="1">#REF!</definedName>
    <definedName name="ii">[28]Dane!$BB$59</definedName>
    <definedName name="ile_kont" hidden="1">10332</definedName>
    <definedName name="Imię_i_nazwisko">#REF!</definedName>
    <definedName name="j">[29]Dane!$BB$57</definedName>
    <definedName name="JAZYK">[19]Tlumaczenia!$B$2:$D$2</definedName>
    <definedName name="JĘZYK">[25]WERSJE_JEZYKOWE!$M$4:$M$6</definedName>
    <definedName name="K.KRÓTKOTERMIN">[3]DANE!$E$141</definedName>
    <definedName name="kkk">[30]Dane!$BB$59</definedName>
    <definedName name="KoncOkrPoprz">[31]Dane!$BB$70</definedName>
    <definedName name="KoncOkrPoprzAlt">[16]Dane!$BB$72</definedName>
    <definedName name="KoncOkrSpraw">[32]Dane!$BB$66</definedName>
    <definedName name="KONTA7">[3]DANE!$E$4</definedName>
    <definedName name="konto" hidden="1">#REF!</definedName>
    <definedName name="KONTO_NAZWA" hidden="1">#REF!</definedName>
    <definedName name="Korekty_dotyczące_podatku_bieżącego_z_lat_ubiegłych">#REF!</definedName>
    <definedName name="KOSZ.RODZ.BUDŻET">[3]DANE!$E$52</definedName>
    <definedName name="KOSZ.RODZ.RACH.W">[3]DANE!$E$33</definedName>
    <definedName name="KOSZTTOWARÓW">[3]DANE!$E$153</definedName>
    <definedName name="lll">[33]Dane!$BB$100</definedName>
    <definedName name="m" localSheetId="3" hidden="1">#REF!</definedName>
    <definedName name="m" hidden="1">#REF!</definedName>
    <definedName name="MA_01" hidden="1">#REF!</definedName>
    <definedName name="MA_02" hidden="1">#REF!</definedName>
    <definedName name="MA_03" hidden="1">#REF!</definedName>
    <definedName name="MA_04" hidden="1">#REF!</definedName>
    <definedName name="MA_05" hidden="1">#REF!</definedName>
    <definedName name="MA_06" hidden="1">#REF!</definedName>
    <definedName name="MA_07" hidden="1">#REF!</definedName>
    <definedName name="MA_08" hidden="1">#REF!</definedName>
    <definedName name="MA_09" hidden="1">#REF!</definedName>
    <definedName name="MA_10" hidden="1">#REF!</definedName>
    <definedName name="MA_11" hidden="1">#REF!</definedName>
    <definedName name="MA_12" hidden="1">#REF!</definedName>
    <definedName name="mies">12</definedName>
    <definedName name="mmmm">[18]Analiza!$A$1:$Y$65536</definedName>
    <definedName name="MPK" localSheetId="3" hidden="1">#REF!</definedName>
    <definedName name="MPK" hidden="1">#REF!</definedName>
    <definedName name="n" hidden="1">#REF!</definedName>
    <definedName name="NaDzienBilans">[16]Dane!$BB$64</definedName>
    <definedName name="nazwa" localSheetId="3" hidden="1">#REF!</definedName>
    <definedName name="nazwa" hidden="1">#REF!</definedName>
    <definedName name="NazwaJednostki">[16]Dane!$BB$46</definedName>
    <definedName name="NazwJedn">[34]Dane!$T$22</definedName>
    <definedName name="NazwyJednostek">'[35]Wykaz jednostek'!$C$6:$C$85</definedName>
    <definedName name="NazwyJednostek2">'[35]Wykaz jednostek'!$C$6:$D$85</definedName>
    <definedName name="NE_anal" localSheetId="3">#REF!</definedName>
    <definedName name="NE_anal">#REF!</definedName>
    <definedName name="o" hidden="1">[6]Netearnanal!$B$137:$B$144</definedName>
    <definedName name="_xlnm.Print_Area">[6]Netearnanal!$A$1:$D$56</definedName>
    <definedName name="Obszary">[36]Słowniki!$A$2:$A$15</definedName>
    <definedName name="OdDo">[16]Dane!$BB$58</definedName>
    <definedName name="OdDoPoprz">[16]Dane!$BB$59</definedName>
    <definedName name="OdDoPoprzAlt">[37]Dane!$BB$61</definedName>
    <definedName name="Okres" localSheetId="3">#REF!</definedName>
    <definedName name="Okres">#REF!</definedName>
    <definedName name="Okresy">[19]Title!$H$2:$O$2</definedName>
    <definedName name="OOOO" localSheetId="3">#REF!</definedName>
    <definedName name="OOOO">#REF!</definedName>
    <definedName name="p">[2]Dane!$BB$68</definedName>
    <definedName name="PK_NazwaJednostki">[38]Dane!$AX$163</definedName>
    <definedName name="PK_OK1_End">[38]Dane!$AX$176</definedName>
    <definedName name="PK_OK1_Tekst">[38]Dane!$AX$184</definedName>
    <definedName name="PK_OK2_End">[38]Dane!$AX$179</definedName>
    <definedName name="PK_OK2_Tekst">[38]Dane!$AX$185</definedName>
    <definedName name="PK_OkresSF">[38]Dane!$AX$175</definedName>
    <definedName name="pocz">[39]Dane!$BB$62</definedName>
    <definedName name="PoczOkrPoprz">[16]Dane!$BB$68</definedName>
    <definedName name="PoczOkrPoprzAlt">[40]Dane!$BB$75</definedName>
    <definedName name="PoczOkrSpraw">[32]Dane!$BB$65</definedName>
    <definedName name="pods_i_obliczenia_analiza_wskaźnkiowq">'[41]Szablon (2)'!$B$1:$N$28</definedName>
    <definedName name="PoziomZaokraglen">[16]Dane!$BB$105</definedName>
    <definedName name="PozZaokr">[16]Dane!$BB$103</definedName>
    <definedName name="pp">[39]Dane!$BB$46</definedName>
    <definedName name="prelude" hidden="1">'[42]Maj obrotowy'!#REF!</definedName>
    <definedName name="Print_this_area" localSheetId="3">#REF!</definedName>
    <definedName name="Print_this_area">#REF!</definedName>
    <definedName name="Priorytet">[36]Słowniki!$C$2:$C$5</definedName>
    <definedName name="PRZYCHODY">'[23]#ADR'!$K$51</definedName>
    <definedName name="q" hidden="1">'[5]Maj obrotowy'!#REF!</definedName>
    <definedName name="qw">#REF!</definedName>
    <definedName name="RACH.WYN">'[23]#ADR'!#REF!</definedName>
    <definedName name="RAZRACHUNKI">[3]DANE!$E$102</definedName>
    <definedName name="RECON">#REF!</definedName>
    <definedName name="RODZAJ" hidden="1">#REF!</definedName>
    <definedName name="rok">2011</definedName>
    <definedName name="rokFK" hidden="1">"poprzedni"</definedName>
    <definedName name="rrrrrr">[11]Dane!$BB$70</definedName>
    <definedName name="s" localSheetId="3" hidden="1">#REF!</definedName>
    <definedName name="s" hidden="1">#REF!</definedName>
    <definedName name="sad">#REF!</definedName>
    <definedName name="SB">#REF!</definedName>
    <definedName name="sds" hidden="1">#REF!</definedName>
    <definedName name="SkrotWaluty">[16]Dane!$BB$96</definedName>
    <definedName name="SRO_OBROTOWE">[3]DANE!$O$238</definedName>
    <definedName name="SS">#REF!</definedName>
    <definedName name="Status">[36]Słowniki!$B$2:$B$5</definedName>
    <definedName name="ŚRODKIPIENIĘŻNE">[3]DANE!$E$134</definedName>
    <definedName name="t" hidden="1">#REF!</definedName>
    <definedName name="tab">[43]DANE!$A:$IV</definedName>
    <definedName name="Tabela1997">'[23]#ADR'!$I$671:$O$686</definedName>
    <definedName name="Tabela97">'[23]#ADR'!$I$671:$P$686</definedName>
    <definedName name="tabl">[43]MP!$C$2:$IV$2</definedName>
    <definedName name="Tax" localSheetId="3">#REF!</definedName>
    <definedName name="Tax">#REF!</definedName>
    <definedName name="Test_S.A.">#REF!</definedName>
    <definedName name="tytuł">#REF!</definedName>
    <definedName name="tytuł_10">#REF!</definedName>
    <definedName name="Tytuł_9">#REF!</definedName>
    <definedName name="u" hidden="1">[6]Netearnanal!$B$61:$B$68</definedName>
    <definedName name="v" hidden="1">#REF!</definedName>
    <definedName name="VARANAL">#REF!</definedName>
    <definedName name="vc" hidden="1">#REF!</definedName>
    <definedName name="Waga">[36]Słowniki!$D$2:$D$5</definedName>
    <definedName name="Waluta">[16]Dane!$BB$104</definedName>
    <definedName name="WalutaSpraw" localSheetId="3">#REF!</definedName>
    <definedName name="WalutaSpraw">#REF!</definedName>
    <definedName name="WALUTY">#REF!</definedName>
    <definedName name="WARPRODNIEZAL">[3]DANE!$E$155</definedName>
    <definedName name="we" hidden="1">'[42]Maj obrotowy'!#REF!</definedName>
    <definedName name="WN_01" localSheetId="3" hidden="1">#REF!</definedName>
    <definedName name="WN_01" hidden="1">#REF!</definedName>
    <definedName name="WN_02" hidden="1">#REF!</definedName>
    <definedName name="WN_03" hidden="1">#REF!</definedName>
    <definedName name="WN_04" hidden="1">#REF!</definedName>
    <definedName name="WN_05" hidden="1">#REF!</definedName>
    <definedName name="WN_06" hidden="1">#REF!</definedName>
    <definedName name="WN_07" hidden="1">#REF!</definedName>
    <definedName name="WN_08" hidden="1">#REF!</definedName>
    <definedName name="WN_09" hidden="1">#REF!</definedName>
    <definedName name="WN_10" hidden="1">#REF!</definedName>
    <definedName name="WN_11" hidden="1">#REF!</definedName>
    <definedName name="WN_12" hidden="1">#REF!</definedName>
    <definedName name="wOkr">[39]Dane!$BB$67</definedName>
    <definedName name="WOkrPoprz" localSheetId="3">#REF!</definedName>
    <definedName name="WOkrPoprz">#REF!</definedName>
    <definedName name="WOkrPoprzAlt">[16]Dane!$BB$74</definedName>
    <definedName name="WOkrSpraw">[32]Dane!$BB$70</definedName>
    <definedName name="WSKAŹNIKI">'[23]#ADR'!$AZ$105</definedName>
    <definedName name="wwwwwww" localSheetId="3">#REF!</definedName>
    <definedName name="wwwwwww">#REF!</definedName>
    <definedName name="wwwwwwwwwwwwww">[11]Dane!$BB$75</definedName>
    <definedName name="wydr_analiza_wsk">'[41]Szablon (2)'!$U$3:$AD$29</definedName>
    <definedName name="wykres" localSheetId="3" hidden="1">#REF!</definedName>
    <definedName name="wykres" hidden="1">#REF!</definedName>
    <definedName name="wykres10" hidden="1">[6]Netearnanal!$B$61:$B$68</definedName>
    <definedName name="wykres11" hidden="1">#REF!</definedName>
    <definedName name="wykres12" hidden="1">[6]Netearnanal!$B$137:$B$144</definedName>
    <definedName name="wykres14" hidden="1">#REF!</definedName>
    <definedName name="wykres16" hidden="1">#REF!</definedName>
    <definedName name="wykres2" hidden="1">#REF!</definedName>
    <definedName name="wykres3" hidden="1">#REF!</definedName>
    <definedName name="wykres4" hidden="1">#REF!</definedName>
    <definedName name="wykres6" hidden="1">#REF!</definedName>
    <definedName name="wykres7" hidden="1">#REF!</definedName>
    <definedName name="wykres8" hidden="1">#REF!</definedName>
    <definedName name="wykres9" hidden="1">#REF!</definedName>
    <definedName name="x" hidden="1">#REF!</definedName>
    <definedName name="xc" hidden="1">#REF!</definedName>
    <definedName name="xcv" hidden="1">#REF!</definedName>
    <definedName name="xvc" hidden="1">#REF!</definedName>
    <definedName name="y" hidden="1">#REF!</definedName>
    <definedName name="z" hidden="1">#REF!</definedName>
    <definedName name="ZaOkrPoprz">[31]Dane!$BB$71</definedName>
    <definedName name="ZaOkrPoprzAlt">[16]Dane!$BB$73</definedName>
    <definedName name="ZaOkrSpraw">[16]Dane!$BB$66</definedName>
    <definedName name="ZAPAS">[3]DANE!$E$78</definedName>
    <definedName name="ZMIANASTANUPROD">[3]DANE!$E$145</definedName>
    <definedName name="zw" hidden="1">#REF!</definedName>
    <definedName name="ZYSK">'[23]#ADR'!$AO$75</definedName>
    <definedName name="ZZKK">[44]Dane!$AX$175</definedName>
    <definedName name="zzzzzzzz" localSheetId="3">#REF!</definedName>
    <definedName name="zzzzzzzz">#REF!</definedName>
    <definedName name="ааа" hidden="1">#REF!</definedName>
    <definedName name="б" hidden="1">#REF!</definedName>
    <definedName name="бббббббббббббб" hidden="1">#REF!</definedName>
    <definedName name="ггггггг" hidden="1">[6]Netearnanal!$B$61:$B$68</definedName>
    <definedName name="гггггггггггггггггггггггггггггггггггг" hidden="1">#REF!</definedName>
    <definedName name="д" hidden="1">#REF!</definedName>
    <definedName name="дд" hidden="1">#REF!</definedName>
    <definedName name="ееееееееее" hidden="1">[6]Netearnanal!$B$137:$B$144</definedName>
    <definedName name="ёёёёёёёёёёёё" hidden="1">#REF!</definedName>
    <definedName name="еееееееееееее" hidden="1">#REF!</definedName>
    <definedName name="ёёёёёёёёёёёёёёёёёёё" hidden="1">#REF!</definedName>
    <definedName name="зз" hidden="1">#REF!</definedName>
    <definedName name="и" hidden="1">#REF!</definedName>
    <definedName name="й" hidden="1">#REF!</definedName>
    <definedName name="ййййййййй" hidden="1">#REF!</definedName>
    <definedName name="ййййййййййййййййййй" hidden="1">#REF!</definedName>
    <definedName name="йййййййййййййййййййййййй" hidden="1">#REF!</definedName>
    <definedName name="йййййййййййййййййййййййййййй" hidden="1">#REF!</definedName>
    <definedName name="ими" hidden="1">#REF!</definedName>
    <definedName name="кк" hidden="1">#REF!</definedName>
    <definedName name="кккк" hidden="1">#REF!</definedName>
    <definedName name="лл" hidden="1">[6]Netearnanal!$A$61:$A$68</definedName>
    <definedName name="мимиии" hidden="1">#REF!</definedName>
    <definedName name="мм" hidden="1">#REF!</definedName>
    <definedName name="мммммммм" hidden="1">#REF!</definedName>
    <definedName name="мммммммммммм" hidden="1">#REF!</definedName>
    <definedName name="нн" hidden="1">#REF!</definedName>
    <definedName name="ннннннннн" hidden="1">#REF!</definedName>
    <definedName name="ннннннннннн" hidden="1">#REF!</definedName>
    <definedName name="ннннннннннннннннннннн" hidden="1">#REF!</definedName>
    <definedName name="о" hidden="1">#REF!</definedName>
    <definedName name="ооооооооооо" hidden="1">#REF!</definedName>
    <definedName name="п" hidden="1">#REF!</definedName>
    <definedName name="ппппппппп" hidden="1">#REF!</definedName>
    <definedName name="рр" hidden="1">#REF!</definedName>
    <definedName name="тт" hidden="1">#REF!</definedName>
    <definedName name="ттттттт" hidden="1">#REF!</definedName>
    <definedName name="тттттттттттт" hidden="1">#REF!</definedName>
    <definedName name="уууу" hidden="1">#REF!</definedName>
    <definedName name="ууууууууууууууууу" hidden="1">#REF!</definedName>
    <definedName name="ууууууууууууууууууууууууууууу" hidden="1">#REF!</definedName>
    <definedName name="ффф" hidden="1">#REF!</definedName>
    <definedName name="фффффффф" hidden="1">#REF!</definedName>
    <definedName name="ффффффффффф" hidden="1">[6]Netearnanal!$B$61:$B$68</definedName>
    <definedName name="фффффффффффффффффффф" hidden="1">#REF!</definedName>
    <definedName name="ффффффффффффффффффффффффффффффффффф" hidden="1">#REF!</definedName>
    <definedName name="цццц" hidden="1">#REF!</definedName>
    <definedName name="цццццццц" hidden="1">[6]Netearnanal!$B$137:$B$144</definedName>
    <definedName name="ццццццццццццц" hidden="1">#REF!</definedName>
    <definedName name="ццццццццццццццццццц" hidden="1">#REF!</definedName>
    <definedName name="ч" hidden="1">#REF!</definedName>
    <definedName name="чччччччччччччччччччччччччччч" hidden="1">#REF!</definedName>
    <definedName name="чччччччччччччччччччччччччччччччччччччччччччччч" hidden="1">#REF!</definedName>
    <definedName name="ччччччччччччччччччччччччччччччччччччччччччччччччччччччччччч" hidden="1">#REF!</definedName>
    <definedName name="шш" hidden="1">#REF!</definedName>
    <definedName name="шшшшшшшшшшшшшшшшш" hidden="1">#REF!</definedName>
    <definedName name="щ" hidden="1">#REF!</definedName>
    <definedName name="щщщщщ" hidden="1">#REF!</definedName>
    <definedName name="щщщщщщщщщ" hidden="1">#REF!</definedName>
    <definedName name="ыыы" hidden="1">#REF!</definedName>
    <definedName name="ь" hidden="1">#REF!</definedName>
    <definedName name="ьььььь" hidden="1">#REF!</definedName>
    <definedName name="юююююююююю" hidden="1">#REF!</definedName>
    <definedName name="ююююююююююююю" hidden="1">#REF!</definedName>
    <definedName name="яя" hidden="1">#REF!</definedName>
    <definedName name="яяя" hidden="1">#REF!</definedName>
    <definedName name="яяяяяяяяяяяя" hidden="1">#REF!</definedName>
    <definedName name="яяяяяяяяяяяяяяяяяяяяяяяяяяяяяя" hidden="1">#REF!</definedName>
    <definedName name="яяяяяяяяяяяяяяяяяяяяяяяяяяяяяяяя" hidden="1">#REF!</definedName>
    <definedName name="яяяяяяяяяяяяяяяяяяяяяяяяяяяяяяяяя" hidden="1">[6]Netearnanal!$A$61:$A$68</definedName>
    <definedName name="яяяяяяяяяяяяяяяяяяяяяяяяяяяяяяяяяяяяяяяяяяяяяяяяяяяяяяяяяяяяя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60" i="21" l="1"/>
  <c r="M460" i="21" s="1"/>
  <c r="J460" i="21"/>
  <c r="L459" i="21"/>
  <c r="M459" i="21" s="1"/>
  <c r="J459" i="21"/>
  <c r="L458" i="21"/>
  <c r="M458" i="21" s="1"/>
  <c r="J458" i="21"/>
  <c r="L457" i="21"/>
  <c r="M457" i="21" s="1"/>
  <c r="J457" i="21"/>
  <c r="L456" i="21"/>
  <c r="M456" i="21" s="1"/>
  <c r="J456" i="21"/>
  <c r="L455" i="21"/>
  <c r="M455" i="21" s="1"/>
  <c r="J455" i="21"/>
  <c r="L454" i="21"/>
  <c r="M454" i="21" s="1"/>
  <c r="J454" i="21"/>
  <c r="L453" i="21"/>
  <c r="M453" i="21" s="1"/>
  <c r="J453" i="21"/>
  <c r="L452" i="21"/>
  <c r="M452" i="21" s="1"/>
  <c r="J452" i="21"/>
  <c r="L451" i="21"/>
  <c r="M451" i="21" s="1"/>
  <c r="J451" i="21"/>
  <c r="L450" i="21"/>
  <c r="M450" i="21" s="1"/>
  <c r="J450" i="21"/>
  <c r="L449" i="21"/>
  <c r="M449" i="21" s="1"/>
  <c r="J449" i="21"/>
  <c r="L448" i="21"/>
  <c r="M448" i="21" s="1"/>
  <c r="J448" i="21"/>
  <c r="L447" i="21"/>
  <c r="M447" i="21" s="1"/>
  <c r="J447" i="21"/>
  <c r="L446" i="21"/>
  <c r="M446" i="21" s="1"/>
  <c r="J446" i="21"/>
  <c r="L445" i="21"/>
  <c r="M445" i="21" s="1"/>
  <c r="J445" i="21"/>
  <c r="H444" i="21"/>
  <c r="G444" i="21"/>
  <c r="F444" i="21"/>
  <c r="H443" i="21"/>
  <c r="G443" i="21"/>
  <c r="F443" i="21"/>
  <c r="H442" i="21"/>
  <c r="G442" i="21"/>
  <c r="F442" i="21"/>
  <c r="H441" i="21"/>
  <c r="G441" i="21"/>
  <c r="F441" i="21"/>
  <c r="H440" i="21"/>
  <c r="G440" i="21"/>
  <c r="F440" i="21"/>
  <c r="H439" i="21"/>
  <c r="G439" i="21"/>
  <c r="F439" i="21"/>
  <c r="H438" i="21"/>
  <c r="G438" i="21"/>
  <c r="F438" i="21"/>
  <c r="H437" i="21"/>
  <c r="G437" i="21"/>
  <c r="F437" i="21"/>
  <c r="X145" i="19" l="1"/>
  <c r="X42" i="19" l="1"/>
  <c r="X144" i="19"/>
  <c r="Y144" i="19" s="1"/>
  <c r="N145" i="19"/>
  <c r="N144" i="19" l="1"/>
  <c r="R11" i="4"/>
  <c r="G11" i="4" l="1"/>
  <c r="H11" i="4" l="1"/>
  <c r="D11" i="4" l="1"/>
  <c r="R45" i="19" l="1"/>
  <c r="R8" i="4" l="1"/>
  <c r="R9" i="4"/>
  <c r="R7" i="4"/>
  <c r="R6" i="4"/>
  <c r="N39" i="19" l="1"/>
  <c r="N40" i="19"/>
  <c r="N41" i="19"/>
  <c r="N42" i="19"/>
  <c r="N43" i="19"/>
  <c r="N44" i="19"/>
  <c r="N45" i="19"/>
  <c r="N46" i="19"/>
  <c r="N47" i="19"/>
  <c r="N48" i="19"/>
  <c r="N49" i="19"/>
  <c r="N50" i="19"/>
  <c r="N51" i="19"/>
  <c r="N52" i="19"/>
  <c r="N53" i="19"/>
  <c r="N54" i="19"/>
  <c r="N55" i="19"/>
  <c r="N56" i="19"/>
  <c r="N57" i="19"/>
  <c r="N58" i="19"/>
  <c r="N59" i="19"/>
  <c r="N60" i="19"/>
  <c r="N61" i="19"/>
  <c r="N62" i="19"/>
  <c r="N63" i="19"/>
  <c r="N64" i="19"/>
  <c r="N65" i="19"/>
  <c r="N66" i="19"/>
  <c r="N67" i="19"/>
  <c r="N68" i="19"/>
  <c r="N69" i="19"/>
  <c r="N70" i="19"/>
  <c r="N71" i="19"/>
  <c r="N72" i="19"/>
  <c r="N73" i="19"/>
  <c r="N74" i="19"/>
  <c r="N75" i="19"/>
  <c r="N76" i="19"/>
  <c r="N77" i="19"/>
  <c r="N78" i="19"/>
  <c r="N79" i="19"/>
  <c r="N80" i="19"/>
  <c r="N81" i="19"/>
  <c r="N82" i="19"/>
  <c r="N83" i="19"/>
  <c r="N84" i="19"/>
  <c r="N85" i="19"/>
  <c r="N86" i="19"/>
  <c r="N87" i="19"/>
  <c r="N88" i="19"/>
  <c r="N89" i="19"/>
  <c r="N90" i="19"/>
  <c r="N91" i="19"/>
  <c r="N92" i="19"/>
  <c r="N93" i="19"/>
  <c r="N94" i="19"/>
  <c r="N95" i="19"/>
  <c r="N96" i="19"/>
  <c r="N97" i="19"/>
  <c r="N98" i="19"/>
  <c r="N99" i="19"/>
  <c r="N100" i="19"/>
  <c r="N101" i="19"/>
  <c r="N102" i="19"/>
  <c r="N103" i="19"/>
  <c r="N104" i="19"/>
  <c r="N105" i="19"/>
  <c r="N106" i="19"/>
  <c r="N107" i="19"/>
  <c r="N108" i="19"/>
  <c r="N109" i="19"/>
  <c r="N110" i="19"/>
  <c r="N111" i="19"/>
  <c r="N112" i="19"/>
  <c r="N113" i="19"/>
  <c r="N114" i="19"/>
  <c r="N115" i="19"/>
  <c r="N116" i="19"/>
  <c r="N117" i="19"/>
  <c r="N118" i="19"/>
  <c r="N119" i="19"/>
  <c r="N120" i="19"/>
  <c r="N121" i="19"/>
  <c r="N122" i="19"/>
  <c r="N123" i="19"/>
  <c r="N124" i="19"/>
  <c r="N125" i="19"/>
  <c r="N126" i="19"/>
  <c r="N127" i="19"/>
  <c r="N128" i="19"/>
  <c r="N129" i="19"/>
  <c r="N130" i="19"/>
  <c r="N131" i="19"/>
  <c r="N132" i="19"/>
  <c r="N133" i="19"/>
  <c r="N134" i="19"/>
  <c r="N135" i="19"/>
  <c r="N136" i="19"/>
  <c r="N137" i="19"/>
  <c r="N138" i="19"/>
  <c r="N139" i="19"/>
  <c r="N140" i="19"/>
  <c r="N141" i="19"/>
  <c r="N142" i="19"/>
  <c r="N143" i="19"/>
  <c r="N5" i="19"/>
  <c r="N6" i="19"/>
  <c r="N7" i="19"/>
  <c r="N8" i="1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4" i="19"/>
  <c r="AD45" i="19" l="1"/>
  <c r="AD35" i="19"/>
  <c r="AD31" i="19"/>
  <c r="AD32" i="19"/>
  <c r="AD33" i="19"/>
  <c r="AD34" i="19"/>
  <c r="AD30" i="19"/>
  <c r="W127" i="19"/>
  <c r="W126" i="19"/>
  <c r="W125" i="19"/>
  <c r="W124" i="19"/>
  <c r="AD119" i="19"/>
  <c r="AD120" i="19"/>
  <c r="AD121" i="19"/>
  <c r="AD122" i="19"/>
  <c r="AD123" i="19"/>
  <c r="AD118" i="19"/>
  <c r="AD113" i="19"/>
  <c r="AD114" i="19"/>
  <c r="AD115" i="19"/>
  <c r="AD116" i="19"/>
  <c r="AD117" i="19"/>
  <c r="AD112" i="19"/>
  <c r="Y111" i="19"/>
  <c r="W111" i="19"/>
  <c r="Y110" i="19"/>
  <c r="W110" i="19"/>
  <c r="Y109" i="19"/>
  <c r="W109" i="19"/>
  <c r="Y108" i="19"/>
  <c r="W108" i="19"/>
  <c r="Y107" i="19"/>
  <c r="W107" i="19"/>
  <c r="Y106" i="19"/>
  <c r="W106" i="19"/>
  <c r="Y105" i="19"/>
  <c r="W105" i="19"/>
  <c r="Y104" i="19"/>
  <c r="W104" i="19"/>
  <c r="Y103" i="19"/>
  <c r="W103" i="19"/>
  <c r="Y102" i="19"/>
  <c r="W102" i="19"/>
  <c r="Y101" i="19"/>
  <c r="W101" i="19"/>
  <c r="Y100" i="19"/>
  <c r="W100" i="19"/>
  <c r="Y99" i="19"/>
  <c r="W99" i="19"/>
  <c r="Y98" i="19"/>
  <c r="W98" i="19"/>
  <c r="Y97" i="19"/>
  <c r="W97" i="19"/>
  <c r="Y96" i="19"/>
  <c r="W96" i="19"/>
  <c r="Y95" i="19"/>
  <c r="W95" i="19"/>
  <c r="Y94" i="19"/>
  <c r="W94" i="19"/>
  <c r="Y93" i="19"/>
  <c r="W93" i="19"/>
  <c r="Y92" i="19"/>
  <c r="W92" i="19"/>
  <c r="AE104" i="19" l="1"/>
  <c r="AE96" i="19"/>
  <c r="AE92" i="19"/>
  <c r="W71" i="19" l="1"/>
  <c r="W70" i="19"/>
  <c r="W69" i="19"/>
  <c r="W68" i="19"/>
  <c r="W67" i="19"/>
  <c r="W66" i="19"/>
  <c r="W65" i="19"/>
  <c r="W64" i="19"/>
  <c r="W55" i="19"/>
  <c r="W54" i="19"/>
  <c r="W53" i="19"/>
  <c r="W52" i="19"/>
  <c r="AD51" i="19"/>
  <c r="AD47" i="19"/>
  <c r="AD48" i="19"/>
  <c r="AD49" i="19"/>
  <c r="AD50" i="19"/>
  <c r="AD46" i="19"/>
  <c r="AD38" i="19"/>
  <c r="AD37" i="19"/>
  <c r="AD36" i="19"/>
  <c r="AD40" i="19"/>
  <c r="AD41" i="19"/>
  <c r="AD42" i="19"/>
  <c r="AD43" i="19"/>
  <c r="AD44" i="19"/>
  <c r="AD39" i="19"/>
  <c r="AD9" i="19"/>
  <c r="AD8" i="19"/>
  <c r="AD7" i="19"/>
  <c r="AD6" i="19"/>
  <c r="AD5" i="19"/>
  <c r="AD4" i="19"/>
  <c r="Y22" i="19"/>
  <c r="Y23" i="19"/>
  <c r="Y24" i="19"/>
  <c r="Y25" i="19"/>
  <c r="Y26" i="19"/>
  <c r="Y27" i="19"/>
  <c r="Y28" i="19"/>
  <c r="Y29" i="19"/>
  <c r="Y30" i="19"/>
  <c r="Y31" i="19"/>
  <c r="Y32" i="19"/>
  <c r="Y33" i="19"/>
  <c r="Y34" i="19"/>
  <c r="Y35" i="19"/>
  <c r="Y36" i="19"/>
  <c r="Y37" i="19"/>
  <c r="Y38" i="19"/>
  <c r="Y39" i="19"/>
  <c r="Y40" i="19"/>
  <c r="Y41" i="19"/>
  <c r="Y42" i="19"/>
  <c r="Y43" i="19"/>
  <c r="Y44" i="19"/>
  <c r="Y45" i="19"/>
  <c r="Y46" i="19"/>
  <c r="Y47" i="19"/>
  <c r="Y48" i="19"/>
  <c r="Y49" i="19"/>
  <c r="Y50" i="19"/>
  <c r="Y51" i="19"/>
  <c r="Y52" i="19"/>
  <c r="Y53" i="19"/>
  <c r="Y54" i="19"/>
  <c r="Y55" i="19"/>
  <c r="Y56" i="19"/>
  <c r="Y57" i="19"/>
  <c r="Y58" i="19"/>
  <c r="Y59" i="19"/>
  <c r="Y60" i="19"/>
  <c r="Y61" i="19"/>
  <c r="Y62" i="19"/>
  <c r="Y63" i="19"/>
  <c r="Y64" i="19"/>
  <c r="Y65" i="19"/>
  <c r="Y66" i="19"/>
  <c r="Y67" i="19"/>
  <c r="Y68" i="19"/>
  <c r="Y69" i="19"/>
  <c r="Y70" i="19"/>
  <c r="Y71" i="19"/>
  <c r="Y73" i="19"/>
  <c r="Y74" i="19"/>
  <c r="Y75" i="19"/>
  <c r="Y77" i="19"/>
  <c r="Y78" i="19"/>
  <c r="Y79" i="19"/>
  <c r="Y80" i="19"/>
  <c r="Y81" i="19"/>
  <c r="Y82" i="19"/>
  <c r="Y83" i="19"/>
  <c r="Y85" i="19"/>
  <c r="Y86" i="19"/>
  <c r="Y87" i="19"/>
  <c r="Y88" i="19"/>
  <c r="Y89" i="19"/>
  <c r="Y90" i="19"/>
  <c r="Y91" i="19"/>
  <c r="Y112" i="19"/>
  <c r="Y113" i="19"/>
  <c r="Y114" i="19"/>
  <c r="Y115" i="19"/>
  <c r="Y116" i="19"/>
  <c r="Y117" i="19"/>
  <c r="Y118" i="19"/>
  <c r="Y119" i="19"/>
  <c r="Y120" i="19"/>
  <c r="Y121" i="19"/>
  <c r="Y122" i="19"/>
  <c r="Y123" i="19"/>
  <c r="Y125" i="19"/>
  <c r="Y126" i="19"/>
  <c r="Y127" i="19"/>
  <c r="Y129" i="19"/>
  <c r="Y130" i="19"/>
  <c r="Y131" i="19"/>
  <c r="Y132" i="19"/>
  <c r="Y133" i="19"/>
  <c r="Y134" i="19"/>
  <c r="Y135" i="19"/>
  <c r="Y137" i="19"/>
  <c r="Y138" i="19"/>
  <c r="Y139" i="19"/>
  <c r="Y140" i="19"/>
  <c r="Y141" i="19"/>
  <c r="Y142" i="19"/>
  <c r="Y143" i="19"/>
  <c r="Y5" i="19"/>
  <c r="Y6" i="19"/>
  <c r="Y7" i="19"/>
  <c r="Y8" i="19"/>
  <c r="Y9" i="19"/>
  <c r="Y11" i="19"/>
  <c r="Y12" i="19"/>
  <c r="Y13" i="19"/>
  <c r="Y14" i="19"/>
  <c r="Y15" i="19"/>
  <c r="Y17" i="19"/>
  <c r="Y18" i="19"/>
  <c r="Y19" i="19"/>
  <c r="Y20" i="19"/>
  <c r="Y21" i="19"/>
  <c r="Y4" i="19"/>
  <c r="Y136" i="19" l="1"/>
  <c r="AE136" i="19"/>
  <c r="Y128" i="19"/>
  <c r="AE128" i="19"/>
  <c r="Y124" i="19"/>
  <c r="AE124" i="19"/>
  <c r="Y84" i="19"/>
  <c r="AE84" i="19"/>
  <c r="AE10" i="19"/>
  <c r="Y76" i="19"/>
  <c r="AE76" i="19"/>
  <c r="Y72" i="19"/>
  <c r="AE72" i="19"/>
  <c r="AE64" i="19"/>
  <c r="AE52" i="19"/>
  <c r="AE56" i="19"/>
  <c r="AE22" i="19"/>
  <c r="AE14" i="19"/>
  <c r="Y10" i="19"/>
  <c r="Y16" i="19"/>
  <c r="AD2" i="19"/>
  <c r="AD110" i="19" l="1"/>
  <c r="AD98" i="19"/>
  <c r="AD111" i="19"/>
  <c r="AD107" i="19"/>
  <c r="AD94" i="19"/>
  <c r="AD109" i="19"/>
  <c r="AD108" i="19"/>
  <c r="AD102" i="19"/>
  <c r="AD96" i="19"/>
  <c r="AD101" i="19"/>
  <c r="AD97" i="19"/>
  <c r="AD100" i="19"/>
  <c r="AD125" i="19"/>
  <c r="AD99" i="19"/>
  <c r="AD95" i="19"/>
  <c r="AD93" i="19"/>
  <c r="AD106" i="19"/>
  <c r="AD92" i="19"/>
  <c r="AD105" i="19"/>
  <c r="AD127" i="19"/>
  <c r="AD104" i="19"/>
  <c r="AD124" i="19"/>
  <c r="AD103" i="19"/>
  <c r="AD126" i="19"/>
  <c r="AD55" i="19"/>
  <c r="AD54" i="19"/>
  <c r="AD70" i="19"/>
  <c r="AD67" i="19"/>
  <c r="AD64" i="19"/>
  <c r="AD71" i="19"/>
  <c r="AD65" i="19"/>
  <c r="AD66" i="19"/>
  <c r="AD53" i="19"/>
  <c r="AD68" i="19"/>
  <c r="AD52" i="19"/>
  <c r="AD69" i="19"/>
  <c r="W4" i="19"/>
  <c r="W5" i="19"/>
  <c r="W6" i="19"/>
  <c r="W7" i="19"/>
  <c r="W8" i="19"/>
  <c r="W9" i="19"/>
  <c r="W10" i="19"/>
  <c r="AD10" i="19" s="1"/>
  <c r="W11" i="19"/>
  <c r="AD11" i="19" s="1"/>
  <c r="W12" i="19"/>
  <c r="AD12" i="19" s="1"/>
  <c r="W13" i="19"/>
  <c r="AD13" i="19" s="1"/>
  <c r="W14" i="19"/>
  <c r="W15" i="19"/>
  <c r="W16" i="19"/>
  <c r="W17" i="19"/>
  <c r="W18" i="19"/>
  <c r="W19" i="19"/>
  <c r="W20" i="19"/>
  <c r="W21" i="19"/>
  <c r="W22" i="19"/>
  <c r="AD22" i="19" s="1"/>
  <c r="W23" i="19"/>
  <c r="AD23" i="19" s="1"/>
  <c r="W24" i="19"/>
  <c r="AD24" i="19" s="1"/>
  <c r="W25" i="19"/>
  <c r="AD25" i="19" s="1"/>
  <c r="W26" i="19"/>
  <c r="AD26" i="19" s="1"/>
  <c r="W27" i="19"/>
  <c r="AD27" i="19" s="1"/>
  <c r="W28" i="19"/>
  <c r="AD28" i="19" s="1"/>
  <c r="W29" i="19"/>
  <c r="AD29" i="19" s="1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W56" i="19"/>
  <c r="AD56" i="19" s="1"/>
  <c r="W57" i="19"/>
  <c r="AD57" i="19" s="1"/>
  <c r="W58" i="19"/>
  <c r="AD58" i="19" s="1"/>
  <c r="W59" i="19"/>
  <c r="AD59" i="19" s="1"/>
  <c r="W60" i="19"/>
  <c r="AD60" i="19" s="1"/>
  <c r="W61" i="19"/>
  <c r="AD61" i="19" s="1"/>
  <c r="W62" i="19"/>
  <c r="AD62" i="19" s="1"/>
  <c r="W63" i="19"/>
  <c r="AD63" i="19" s="1"/>
  <c r="W72" i="19"/>
  <c r="AD72" i="19" s="1"/>
  <c r="W73" i="19"/>
  <c r="AD73" i="19" s="1"/>
  <c r="W74" i="19"/>
  <c r="AD74" i="19" s="1"/>
  <c r="W75" i="19"/>
  <c r="AD75" i="19" s="1"/>
  <c r="W76" i="19"/>
  <c r="AD76" i="19" s="1"/>
  <c r="W77" i="19"/>
  <c r="AD77" i="19" s="1"/>
  <c r="W78" i="19"/>
  <c r="AD78" i="19" s="1"/>
  <c r="W79" i="19"/>
  <c r="AD79" i="19" s="1"/>
  <c r="W80" i="19"/>
  <c r="AD80" i="19" s="1"/>
  <c r="W81" i="19"/>
  <c r="AD81" i="19" s="1"/>
  <c r="W82" i="19"/>
  <c r="AD82" i="19" s="1"/>
  <c r="W83" i="19"/>
  <c r="AD83" i="19" s="1"/>
  <c r="W84" i="19"/>
  <c r="AD84" i="19" s="1"/>
  <c r="W85" i="19"/>
  <c r="AD85" i="19" s="1"/>
  <c r="W86" i="19"/>
  <c r="AD86" i="19" s="1"/>
  <c r="W87" i="19"/>
  <c r="AD87" i="19" s="1"/>
  <c r="W88" i="19"/>
  <c r="AD88" i="19" s="1"/>
  <c r="W89" i="19"/>
  <c r="AD89" i="19" s="1"/>
  <c r="W90" i="19"/>
  <c r="AD90" i="19" s="1"/>
  <c r="W91" i="19"/>
  <c r="AD91" i="19" s="1"/>
  <c r="W112" i="19"/>
  <c r="W113" i="19"/>
  <c r="W114" i="19"/>
  <c r="W115" i="19"/>
  <c r="W116" i="19"/>
  <c r="W117" i="19"/>
  <c r="W118" i="19"/>
  <c r="W119" i="19"/>
  <c r="W120" i="19"/>
  <c r="W121" i="19"/>
  <c r="W122" i="19"/>
  <c r="W123" i="19"/>
  <c r="W128" i="19"/>
  <c r="AD128" i="19" s="1"/>
  <c r="W129" i="19"/>
  <c r="AD129" i="19" s="1"/>
  <c r="W130" i="19"/>
  <c r="AD130" i="19" s="1"/>
  <c r="W131" i="19"/>
  <c r="AD131" i="19" s="1"/>
  <c r="W132" i="19"/>
  <c r="AD132" i="19" s="1"/>
  <c r="W133" i="19"/>
  <c r="AD133" i="19" s="1"/>
  <c r="W134" i="19"/>
  <c r="AD134" i="19" s="1"/>
  <c r="W135" i="19"/>
  <c r="AD135" i="19" s="1"/>
  <c r="W136" i="19"/>
  <c r="AD136" i="19" s="1"/>
  <c r="W137" i="19"/>
  <c r="AD137" i="19" s="1"/>
  <c r="W138" i="19"/>
  <c r="AD138" i="19" s="1"/>
  <c r="W139" i="19"/>
  <c r="AD139" i="19" s="1"/>
  <c r="W140" i="19"/>
  <c r="AD140" i="19" s="1"/>
  <c r="W141" i="19"/>
  <c r="AD141" i="19" s="1"/>
  <c r="W142" i="19"/>
  <c r="AD142" i="19" s="1"/>
  <c r="W143" i="19"/>
  <c r="AD143" i="19" s="1"/>
  <c r="AE77" i="19" l="1"/>
  <c r="AE78" i="19" s="1"/>
  <c r="AE125" i="19"/>
  <c r="AE126" i="19" s="1"/>
  <c r="AE93" i="19"/>
  <c r="AE94" i="19" s="1"/>
  <c r="AD17" i="19"/>
  <c r="AB17" i="19"/>
  <c r="AD18" i="19"/>
  <c r="AB18" i="19"/>
  <c r="AD19" i="19"/>
  <c r="AB19" i="19"/>
  <c r="AD15" i="19"/>
  <c r="AB15" i="19"/>
  <c r="AB14" i="19"/>
  <c r="AD21" i="19"/>
  <c r="AB21" i="19"/>
  <c r="AD20" i="19"/>
  <c r="AB20" i="19"/>
  <c r="AD16" i="19"/>
  <c r="AB16" i="19"/>
  <c r="AE11" i="19"/>
  <c r="AE12" i="19" s="1"/>
  <c r="AE85" i="19"/>
  <c r="AE86" i="19" s="1"/>
  <c r="AE53" i="19"/>
  <c r="AE54" i="19" s="1"/>
  <c r="AC14" i="19"/>
  <c r="AD14" i="19"/>
  <c r="AE73" i="19"/>
  <c r="AE74" i="19" s="1"/>
  <c r="AE65" i="19"/>
  <c r="AE66" i="19" s="1"/>
  <c r="AE105" i="19"/>
  <c r="AE106" i="19" s="1"/>
  <c r="AE97" i="19"/>
  <c r="AE98" i="19" s="1"/>
  <c r="AE137" i="19"/>
  <c r="AE138" i="19" s="1"/>
  <c r="AE129" i="19"/>
  <c r="AE130" i="19" s="1"/>
  <c r="AE57" i="19"/>
  <c r="AE58" i="19" s="1"/>
  <c r="AE23" i="19"/>
  <c r="AE24" i="19" s="1"/>
  <c r="Z14" i="19"/>
  <c r="AC15" i="19"/>
  <c r="AC19" i="19"/>
  <c r="AC18" i="19"/>
  <c r="AC17" i="19"/>
  <c r="AC21" i="19"/>
  <c r="AC16" i="19"/>
  <c r="AC20" i="19"/>
  <c r="Z15" i="19"/>
  <c r="AE15" i="19" l="1"/>
  <c r="AE16" i="19" s="1"/>
  <c r="AA21" i="19"/>
  <c r="AA14" i="19"/>
  <c r="AA20" i="19"/>
  <c r="AA18" i="19"/>
  <c r="AA19" i="19"/>
  <c r="AA16" i="19"/>
  <c r="AA17" i="19"/>
  <c r="AA15" i="19"/>
  <c r="L47" i="26" l="1"/>
  <c r="L46" i="26"/>
  <c r="M46" i="26"/>
  <c r="L45" i="26"/>
  <c r="M45" i="26"/>
  <c r="L44" i="26"/>
  <c r="M44" i="26"/>
  <c r="L43" i="26"/>
  <c r="M43" i="26"/>
  <c r="L42" i="26"/>
  <c r="M42" i="26"/>
  <c r="L41" i="26"/>
  <c r="M41" i="26"/>
  <c r="L40" i="26"/>
  <c r="M40" i="26"/>
  <c r="L39" i="26"/>
  <c r="M39" i="26"/>
  <c r="L38" i="26"/>
  <c r="M38" i="26"/>
  <c r="L37" i="26"/>
  <c r="M37" i="26"/>
  <c r="L36" i="26"/>
  <c r="M36" i="26"/>
  <c r="L35" i="26"/>
  <c r="M35" i="26"/>
  <c r="L34" i="26"/>
  <c r="M34" i="26"/>
  <c r="L33" i="26"/>
  <c r="M33" i="26"/>
  <c r="L32" i="26"/>
  <c r="M32" i="26"/>
  <c r="L31" i="26"/>
  <c r="M31" i="26"/>
  <c r="L30" i="26"/>
  <c r="M30" i="26"/>
  <c r="L29" i="26"/>
  <c r="M29" i="26"/>
  <c r="L28" i="26"/>
  <c r="M28" i="26"/>
  <c r="L27" i="26"/>
  <c r="L26" i="26"/>
  <c r="M26" i="26"/>
  <c r="L25" i="26"/>
  <c r="M25" i="26"/>
  <c r="L24" i="26"/>
  <c r="M24" i="26"/>
  <c r="L23" i="26"/>
  <c r="M23" i="26"/>
  <c r="L22" i="26"/>
  <c r="M22" i="26"/>
  <c r="L21" i="26"/>
  <c r="M21" i="26"/>
  <c r="L20" i="26"/>
  <c r="M20" i="26"/>
  <c r="L19" i="26"/>
  <c r="M19" i="26"/>
  <c r="L18" i="26"/>
  <c r="M18" i="26"/>
  <c r="L17" i="26"/>
  <c r="M17" i="26"/>
  <c r="L16" i="26"/>
  <c r="M16" i="26"/>
  <c r="L15" i="26"/>
  <c r="M15" i="26"/>
  <c r="L14" i="26"/>
  <c r="M14" i="26"/>
  <c r="L13" i="26"/>
  <c r="M13" i="26"/>
  <c r="L12" i="26"/>
  <c r="M12" i="26"/>
  <c r="L11" i="26"/>
  <c r="M11" i="26"/>
  <c r="L10" i="26"/>
  <c r="M10" i="26"/>
  <c r="L9" i="26"/>
  <c r="M9" i="26"/>
  <c r="L8" i="26"/>
  <c r="M8" i="26"/>
  <c r="L7" i="26"/>
  <c r="M7" i="26"/>
  <c r="L6" i="26"/>
  <c r="M6" i="26"/>
  <c r="L5" i="26"/>
  <c r="M5" i="26"/>
  <c r="L4" i="26"/>
  <c r="M4" i="26"/>
  <c r="L3" i="26"/>
  <c r="M3" i="26"/>
  <c r="E49" i="26"/>
  <c r="M27" i="26" l="1"/>
  <c r="M47" i="26"/>
  <c r="F49" i="26"/>
  <c r="M49" i="26" l="1"/>
  <c r="L436" i="21" l="1"/>
  <c r="M436" i="21" s="1"/>
  <c r="J436" i="21"/>
  <c r="L435" i="21"/>
  <c r="M435" i="21" s="1"/>
  <c r="J435" i="21"/>
  <c r="L434" i="21"/>
  <c r="M434" i="21" s="1"/>
  <c r="J434" i="21"/>
  <c r="L433" i="21"/>
  <c r="M433" i="21" s="1"/>
  <c r="J433" i="21"/>
  <c r="L432" i="21"/>
  <c r="M432" i="21" s="1"/>
  <c r="J432" i="21"/>
  <c r="L431" i="21"/>
  <c r="J431" i="21"/>
  <c r="L430" i="21"/>
  <c r="M430" i="21" s="1"/>
  <c r="J430" i="21"/>
  <c r="L429" i="21"/>
  <c r="M429" i="21" s="1"/>
  <c r="J429" i="21"/>
  <c r="L428" i="21"/>
  <c r="M428" i="21" s="1"/>
  <c r="J428" i="21"/>
  <c r="L427" i="21"/>
  <c r="M427" i="21" s="1"/>
  <c r="J427" i="21"/>
  <c r="L426" i="21"/>
  <c r="M426" i="21" s="1"/>
  <c r="J426" i="21"/>
  <c r="L425" i="21"/>
  <c r="M425" i="21" s="1"/>
  <c r="J425" i="21"/>
  <c r="L424" i="21"/>
  <c r="M424" i="21" s="1"/>
  <c r="J424" i="21"/>
  <c r="L423" i="21"/>
  <c r="M423" i="21" s="1"/>
  <c r="J423" i="21"/>
  <c r="L422" i="21"/>
  <c r="M422" i="21" s="1"/>
  <c r="J422" i="21"/>
  <c r="L421" i="21"/>
  <c r="M421" i="21" s="1"/>
  <c r="J421" i="21"/>
  <c r="L420" i="21"/>
  <c r="M420" i="21" s="1"/>
  <c r="J420" i="21"/>
  <c r="L419" i="21"/>
  <c r="M419" i="21" s="1"/>
  <c r="J419" i="21"/>
  <c r="L418" i="21"/>
  <c r="M418" i="21" s="1"/>
  <c r="J418" i="21"/>
  <c r="L417" i="21"/>
  <c r="M417" i="21" s="1"/>
  <c r="J417" i="21"/>
  <c r="L416" i="21"/>
  <c r="M416" i="21" s="1"/>
  <c r="J416" i="21"/>
  <c r="L415" i="21"/>
  <c r="J415" i="21"/>
  <c r="L414" i="21"/>
  <c r="M414" i="21" s="1"/>
  <c r="J414" i="21"/>
  <c r="L413" i="21"/>
  <c r="M413" i="21" s="1"/>
  <c r="J413" i="21"/>
  <c r="L412" i="21"/>
  <c r="M412" i="21" s="1"/>
  <c r="J412" i="21"/>
  <c r="L411" i="21"/>
  <c r="M411" i="21" s="1"/>
  <c r="J411" i="21"/>
  <c r="L410" i="21"/>
  <c r="M410" i="21" s="1"/>
  <c r="J410" i="21"/>
  <c r="L409" i="21"/>
  <c r="M409" i="21" s="1"/>
  <c r="J409" i="21"/>
  <c r="L408" i="21"/>
  <c r="M408" i="21" s="1"/>
  <c r="J408" i="21"/>
  <c r="L407" i="21"/>
  <c r="M407" i="21" s="1"/>
  <c r="J407" i="21"/>
  <c r="L406" i="21"/>
  <c r="M406" i="21" s="1"/>
  <c r="J406" i="21"/>
  <c r="L405" i="21"/>
  <c r="M405" i="21" s="1"/>
  <c r="J405" i="21"/>
  <c r="L404" i="21"/>
  <c r="J404" i="21"/>
  <c r="L403" i="21"/>
  <c r="M403" i="21" s="1"/>
  <c r="J403" i="21"/>
  <c r="L402" i="21"/>
  <c r="M402" i="21" s="1"/>
  <c r="J402" i="21"/>
  <c r="L401" i="21"/>
  <c r="M401" i="21" s="1"/>
  <c r="J401" i="21"/>
  <c r="L400" i="21"/>
  <c r="M400" i="21" s="1"/>
  <c r="J400" i="21"/>
  <c r="L399" i="21"/>
  <c r="M399" i="21" s="1"/>
  <c r="J399" i="21"/>
  <c r="L398" i="21"/>
  <c r="M398" i="21" s="1"/>
  <c r="J398" i="21"/>
  <c r="L397" i="21"/>
  <c r="M397" i="21" s="1"/>
  <c r="J397" i="21"/>
  <c r="L396" i="21"/>
  <c r="M396" i="21" s="1"/>
  <c r="J396" i="21"/>
  <c r="L395" i="21"/>
  <c r="M395" i="21" s="1"/>
  <c r="J395" i="21"/>
  <c r="L394" i="21"/>
  <c r="M394" i="21" s="1"/>
  <c r="J394" i="21"/>
  <c r="L393" i="21"/>
  <c r="M393" i="21" s="1"/>
  <c r="J393" i="21"/>
  <c r="L392" i="21"/>
  <c r="M392" i="21" s="1"/>
  <c r="J392" i="21"/>
  <c r="L391" i="21"/>
  <c r="M391" i="21" s="1"/>
  <c r="J391" i="21"/>
  <c r="L390" i="21"/>
  <c r="M390" i="21" s="1"/>
  <c r="J390" i="21"/>
  <c r="L389" i="21"/>
  <c r="J389" i="21"/>
  <c r="L388" i="21"/>
  <c r="M388" i="21" s="1"/>
  <c r="J388" i="21"/>
  <c r="L387" i="21"/>
  <c r="M387" i="21" s="1"/>
  <c r="J387" i="21"/>
  <c r="L386" i="21"/>
  <c r="M386" i="21" s="1"/>
  <c r="J386" i="21"/>
  <c r="L385" i="21"/>
  <c r="M385" i="21" s="1"/>
  <c r="J385" i="21"/>
  <c r="L384" i="21"/>
  <c r="M384" i="21" s="1"/>
  <c r="J384" i="21"/>
  <c r="L383" i="21"/>
  <c r="M383" i="21" s="1"/>
  <c r="J383" i="21"/>
  <c r="L382" i="21"/>
  <c r="M382" i="21" s="1"/>
  <c r="J382" i="21"/>
  <c r="L381" i="21"/>
  <c r="M381" i="21" s="1"/>
  <c r="J381" i="21"/>
  <c r="L380" i="21"/>
  <c r="M380" i="21" s="1"/>
  <c r="J380" i="21"/>
  <c r="L379" i="21"/>
  <c r="M379" i="21" s="1"/>
  <c r="J379" i="21"/>
  <c r="L378" i="21"/>
  <c r="M378" i="21" s="1"/>
  <c r="J378" i="21"/>
  <c r="L377" i="21"/>
  <c r="M377" i="21" s="1"/>
  <c r="J377" i="21"/>
  <c r="L376" i="21"/>
  <c r="M376" i="21" s="1"/>
  <c r="J376" i="21"/>
  <c r="L375" i="21"/>
  <c r="M375" i="21" s="1"/>
  <c r="J375" i="21"/>
  <c r="L374" i="21"/>
  <c r="M374" i="21" s="1"/>
  <c r="J374" i="21"/>
  <c r="L373" i="21"/>
  <c r="M373" i="21" s="1"/>
  <c r="J373" i="21"/>
  <c r="L372" i="21"/>
  <c r="M372" i="21" s="1"/>
  <c r="J372" i="21"/>
  <c r="L371" i="21"/>
  <c r="M371" i="21" s="1"/>
  <c r="J371" i="21"/>
  <c r="L370" i="21"/>
  <c r="M370" i="21" s="1"/>
  <c r="J370" i="21"/>
  <c r="L369" i="21"/>
  <c r="J369" i="21"/>
  <c r="L368" i="21"/>
  <c r="J368" i="21"/>
  <c r="L367" i="21"/>
  <c r="M367" i="21" s="1"/>
  <c r="J367" i="21"/>
  <c r="L366" i="21"/>
  <c r="M366" i="21" s="1"/>
  <c r="J366" i="21"/>
  <c r="L365" i="21"/>
  <c r="M365" i="21" s="1"/>
  <c r="J365" i="21"/>
  <c r="L364" i="21"/>
  <c r="M364" i="21" s="1"/>
  <c r="J364" i="21"/>
  <c r="L363" i="21"/>
  <c r="M363" i="21" s="1"/>
  <c r="J363" i="21"/>
  <c r="L362" i="21"/>
  <c r="M362" i="21" s="1"/>
  <c r="J362" i="21"/>
  <c r="L361" i="21"/>
  <c r="M361" i="21" s="1"/>
  <c r="J361" i="21"/>
  <c r="L360" i="21"/>
  <c r="M360" i="21" s="1"/>
  <c r="J360" i="21"/>
  <c r="L359" i="21"/>
  <c r="M359" i="21" s="1"/>
  <c r="J359" i="21"/>
  <c r="L358" i="21"/>
  <c r="M358" i="21" s="1"/>
  <c r="J358" i="21"/>
  <c r="L357" i="21"/>
  <c r="M357" i="21" s="1"/>
  <c r="J357" i="21"/>
  <c r="L356" i="21"/>
  <c r="M356" i="21" s="1"/>
  <c r="J356" i="21"/>
  <c r="L355" i="21"/>
  <c r="J355" i="21"/>
  <c r="L354" i="21"/>
  <c r="M354" i="21" s="1"/>
  <c r="J354" i="21"/>
  <c r="L353" i="21"/>
  <c r="M353" i="21" s="1"/>
  <c r="J353" i="21"/>
  <c r="L352" i="21"/>
  <c r="M352" i="21" s="1"/>
  <c r="J352" i="21"/>
  <c r="L351" i="21"/>
  <c r="M351" i="21" s="1"/>
  <c r="J351" i="21"/>
  <c r="L350" i="21"/>
  <c r="M350" i="21" s="1"/>
  <c r="J350" i="21"/>
  <c r="L349" i="21"/>
  <c r="M349" i="21" s="1"/>
  <c r="J349" i="21"/>
  <c r="L348" i="21"/>
  <c r="M348" i="21" s="1"/>
  <c r="J348" i="21"/>
  <c r="L347" i="21"/>
  <c r="M347" i="21" s="1"/>
  <c r="J347" i="21"/>
  <c r="L346" i="21"/>
  <c r="M346" i="21" s="1"/>
  <c r="J346" i="21"/>
  <c r="L345" i="21"/>
  <c r="M345" i="21" s="1"/>
  <c r="J345" i="21"/>
  <c r="L344" i="21"/>
  <c r="M344" i="21" s="1"/>
  <c r="J344" i="21"/>
  <c r="L343" i="21"/>
  <c r="M343" i="21" s="1"/>
  <c r="J343" i="21"/>
  <c r="L342" i="21"/>
  <c r="M342" i="21" s="1"/>
  <c r="J342" i="21"/>
  <c r="L341" i="21"/>
  <c r="J341" i="21"/>
  <c r="L340" i="21"/>
  <c r="M340" i="21" s="1"/>
  <c r="J340" i="21"/>
  <c r="L339" i="21"/>
  <c r="M339" i="21" s="1"/>
  <c r="J339" i="21"/>
  <c r="L338" i="21"/>
  <c r="M338" i="21" s="1"/>
  <c r="J338" i="21"/>
  <c r="L337" i="21"/>
  <c r="M337" i="21" s="1"/>
  <c r="J337" i="21"/>
  <c r="L336" i="21"/>
  <c r="M336" i="21" s="1"/>
  <c r="J336" i="21"/>
  <c r="L335" i="21"/>
  <c r="M335" i="21" s="1"/>
  <c r="J335" i="21"/>
  <c r="L334" i="21"/>
  <c r="M334" i="21" s="1"/>
  <c r="J334" i="21"/>
  <c r="L333" i="21"/>
  <c r="M333" i="21" s="1"/>
  <c r="J333" i="21"/>
  <c r="L332" i="21"/>
  <c r="M332" i="21" s="1"/>
  <c r="J332" i="21"/>
  <c r="L331" i="21"/>
  <c r="M331" i="21" s="1"/>
  <c r="J331" i="21"/>
  <c r="L330" i="21"/>
  <c r="M330" i="21" s="1"/>
  <c r="J330" i="21"/>
  <c r="L329" i="21"/>
  <c r="M329" i="21" s="1"/>
  <c r="J329" i="21"/>
  <c r="L328" i="21"/>
  <c r="M328" i="21" s="1"/>
  <c r="J328" i="21"/>
  <c r="L327" i="21"/>
  <c r="M327" i="21" s="1"/>
  <c r="J327" i="21"/>
  <c r="L326" i="21"/>
  <c r="M326" i="21" s="1"/>
  <c r="J326" i="21"/>
  <c r="L325" i="21"/>
  <c r="M325" i="21" s="1"/>
  <c r="J325" i="21"/>
  <c r="L324" i="21"/>
  <c r="M324" i="21" s="1"/>
  <c r="J324" i="21"/>
  <c r="L323" i="21"/>
  <c r="M323" i="21" s="1"/>
  <c r="J323" i="21"/>
  <c r="L322" i="21"/>
  <c r="M322" i="21" s="1"/>
  <c r="J322" i="21"/>
  <c r="L321" i="21"/>
  <c r="J321" i="21"/>
  <c r="L320" i="21"/>
  <c r="M320" i="21" s="1"/>
  <c r="J320" i="21"/>
  <c r="L319" i="21"/>
  <c r="M319" i="21" s="1"/>
  <c r="J319" i="21"/>
  <c r="L318" i="21"/>
  <c r="M318" i="21" s="1"/>
  <c r="J318" i="21"/>
  <c r="L317" i="21"/>
  <c r="M317" i="21" s="1"/>
  <c r="J317" i="21"/>
  <c r="L316" i="21"/>
  <c r="M316" i="21" s="1"/>
  <c r="J316" i="21"/>
  <c r="L315" i="21"/>
  <c r="M315" i="21" s="1"/>
  <c r="J315" i="21"/>
  <c r="L314" i="21"/>
  <c r="M314" i="21" s="1"/>
  <c r="J314" i="21"/>
  <c r="L313" i="21"/>
  <c r="M313" i="21" s="1"/>
  <c r="J313" i="21"/>
  <c r="L312" i="21"/>
  <c r="M312" i="21" s="1"/>
  <c r="J312" i="21"/>
  <c r="L311" i="21"/>
  <c r="M311" i="21" s="1"/>
  <c r="J311" i="21"/>
  <c r="L310" i="21"/>
  <c r="M310" i="21" s="1"/>
  <c r="J310" i="21"/>
  <c r="L309" i="21"/>
  <c r="J309" i="21"/>
  <c r="L308" i="21"/>
  <c r="M308" i="21" s="1"/>
  <c r="J308" i="21"/>
  <c r="L307" i="21"/>
  <c r="M307" i="21" s="1"/>
  <c r="J307" i="21"/>
  <c r="L306" i="21"/>
  <c r="M306" i="21" s="1"/>
  <c r="J306" i="21"/>
  <c r="L305" i="21"/>
  <c r="M305" i="21" s="1"/>
  <c r="J305" i="21"/>
  <c r="L304" i="21"/>
  <c r="J304" i="21"/>
  <c r="L303" i="21"/>
  <c r="M303" i="21" s="1"/>
  <c r="J303" i="21"/>
  <c r="L302" i="21"/>
  <c r="M302" i="21" s="1"/>
  <c r="J302" i="21"/>
  <c r="L301" i="21"/>
  <c r="J301" i="21"/>
  <c r="L300" i="21"/>
  <c r="M300" i="21" s="1"/>
  <c r="J300" i="21"/>
  <c r="L299" i="21"/>
  <c r="M299" i="21" s="1"/>
  <c r="J299" i="21"/>
  <c r="L298" i="21"/>
  <c r="M298" i="21" s="1"/>
  <c r="J298" i="21"/>
  <c r="L297" i="21"/>
  <c r="M297" i="21" s="1"/>
  <c r="J297" i="21"/>
  <c r="L296" i="21"/>
  <c r="M296" i="21" s="1"/>
  <c r="J296" i="21"/>
  <c r="L295" i="21"/>
  <c r="M295" i="21" s="1"/>
  <c r="J295" i="21"/>
  <c r="L294" i="21"/>
  <c r="M294" i="21" s="1"/>
  <c r="J294" i="21"/>
  <c r="L293" i="21"/>
  <c r="M293" i="21" s="1"/>
  <c r="J293" i="21"/>
  <c r="L292" i="21"/>
  <c r="M292" i="21" s="1"/>
  <c r="J292" i="21"/>
  <c r="L291" i="21"/>
  <c r="M291" i="21" s="1"/>
  <c r="J291" i="21"/>
  <c r="L290" i="21"/>
  <c r="M290" i="21" s="1"/>
  <c r="J290" i="21"/>
  <c r="L289" i="21"/>
  <c r="M289" i="21" s="1"/>
  <c r="J289" i="21"/>
  <c r="L288" i="21"/>
  <c r="M288" i="21" s="1"/>
  <c r="J288" i="21"/>
  <c r="L287" i="21"/>
  <c r="M287" i="21" s="1"/>
  <c r="J287" i="21"/>
  <c r="L286" i="21"/>
  <c r="M286" i="21" s="1"/>
  <c r="J286" i="21"/>
  <c r="L285" i="21"/>
  <c r="M285" i="21" s="1"/>
  <c r="J285" i="21"/>
  <c r="L284" i="21"/>
  <c r="M284" i="21" s="1"/>
  <c r="J284" i="21"/>
  <c r="L283" i="21"/>
  <c r="J283" i="21"/>
  <c r="L282" i="21"/>
  <c r="M282" i="21" s="1"/>
  <c r="J282" i="21"/>
  <c r="L281" i="21"/>
  <c r="M281" i="21" s="1"/>
  <c r="J281" i="21"/>
  <c r="L280" i="21"/>
  <c r="M280" i="21" s="1"/>
  <c r="J280" i="21"/>
  <c r="L279" i="21"/>
  <c r="M279" i="21" s="1"/>
  <c r="J279" i="21"/>
  <c r="L278" i="21"/>
  <c r="M278" i="21" s="1"/>
  <c r="J278" i="21"/>
  <c r="L277" i="21"/>
  <c r="M277" i="21" s="1"/>
  <c r="J277" i="21"/>
  <c r="L276" i="21"/>
  <c r="M276" i="21" s="1"/>
  <c r="J276" i="21"/>
  <c r="L275" i="21"/>
  <c r="M275" i="21" s="1"/>
  <c r="J275" i="21"/>
  <c r="L274" i="21"/>
  <c r="M274" i="21" s="1"/>
  <c r="J274" i="21"/>
  <c r="L273" i="21"/>
  <c r="M273" i="21" s="1"/>
  <c r="J273" i="21"/>
  <c r="L272" i="21"/>
  <c r="M272" i="21" s="1"/>
  <c r="J272" i="21"/>
  <c r="L271" i="21"/>
  <c r="M271" i="21" s="1"/>
  <c r="J271" i="21"/>
  <c r="L270" i="21"/>
  <c r="M270" i="21" s="1"/>
  <c r="J270" i="21"/>
  <c r="L269" i="21"/>
  <c r="M269" i="21" s="1"/>
  <c r="J269" i="21"/>
  <c r="L268" i="21"/>
  <c r="M268" i="21" s="1"/>
  <c r="J268" i="21"/>
  <c r="L267" i="21"/>
  <c r="J267" i="21"/>
  <c r="L266" i="21"/>
  <c r="M266" i="21" s="1"/>
  <c r="J266" i="21"/>
  <c r="L265" i="21"/>
  <c r="M265" i="21" s="1"/>
  <c r="J265" i="21"/>
  <c r="L264" i="21"/>
  <c r="J264" i="21"/>
  <c r="L263" i="21"/>
  <c r="M263" i="21" s="1"/>
  <c r="J263" i="21"/>
  <c r="L262" i="21"/>
  <c r="M262" i="21" s="1"/>
  <c r="J262" i="21"/>
  <c r="L261" i="21"/>
  <c r="M261" i="21" s="1"/>
  <c r="J261" i="21"/>
  <c r="L260" i="21"/>
  <c r="M260" i="21" s="1"/>
  <c r="J260" i="21"/>
  <c r="L259" i="21"/>
  <c r="J259" i="21"/>
  <c r="L258" i="21"/>
  <c r="M258" i="21" s="1"/>
  <c r="J258" i="21"/>
  <c r="L257" i="21"/>
  <c r="M257" i="21" s="1"/>
  <c r="J257" i="21"/>
  <c r="L256" i="21"/>
  <c r="M256" i="21" s="1"/>
  <c r="J256" i="21"/>
  <c r="L255" i="21"/>
  <c r="M255" i="21" s="1"/>
  <c r="J255" i="21"/>
  <c r="L254" i="21"/>
  <c r="M254" i="21" s="1"/>
  <c r="J254" i="21"/>
  <c r="L253" i="21"/>
  <c r="M253" i="21" s="1"/>
  <c r="J253" i="21"/>
  <c r="L252" i="21"/>
  <c r="M252" i="21" s="1"/>
  <c r="J252" i="21"/>
  <c r="L251" i="21"/>
  <c r="M251" i="21" s="1"/>
  <c r="J251" i="21"/>
  <c r="L250" i="21"/>
  <c r="M250" i="21" s="1"/>
  <c r="J250" i="21"/>
  <c r="L249" i="21"/>
  <c r="M249" i="21" s="1"/>
  <c r="J249" i="21"/>
  <c r="L248" i="21"/>
  <c r="M248" i="21" s="1"/>
  <c r="J248" i="21"/>
  <c r="L247" i="21"/>
  <c r="M247" i="21" s="1"/>
  <c r="J247" i="21"/>
  <c r="L246" i="21"/>
  <c r="M246" i="21" s="1"/>
  <c r="J246" i="21"/>
  <c r="L245" i="21"/>
  <c r="M245" i="21" s="1"/>
  <c r="J245" i="21"/>
  <c r="L244" i="21"/>
  <c r="M244" i="21" s="1"/>
  <c r="J244" i="21"/>
  <c r="L243" i="21"/>
  <c r="M243" i="21" s="1"/>
  <c r="J243" i="21"/>
  <c r="L242" i="21"/>
  <c r="M242" i="21" s="1"/>
  <c r="J242" i="21"/>
  <c r="L241" i="21"/>
  <c r="M241" i="21" s="1"/>
  <c r="J241" i="21"/>
  <c r="L240" i="21"/>
  <c r="M240" i="21" s="1"/>
  <c r="J240" i="21"/>
  <c r="L239" i="21"/>
  <c r="J239" i="21"/>
  <c r="L238" i="21"/>
  <c r="M238" i="21" s="1"/>
  <c r="J238" i="21"/>
  <c r="L237" i="21"/>
  <c r="M237" i="21" s="1"/>
  <c r="J237" i="21"/>
  <c r="L236" i="21"/>
  <c r="M236" i="21" s="1"/>
  <c r="J236" i="21"/>
  <c r="L235" i="21"/>
  <c r="M235" i="21" s="1"/>
  <c r="J235" i="21"/>
  <c r="L234" i="21"/>
  <c r="M234" i="21" s="1"/>
  <c r="J234" i="21"/>
  <c r="L233" i="21"/>
  <c r="M233" i="21" s="1"/>
  <c r="J233" i="21"/>
  <c r="L232" i="21"/>
  <c r="M232" i="21" s="1"/>
  <c r="J232" i="21"/>
  <c r="L231" i="21"/>
  <c r="M231" i="21" s="1"/>
  <c r="J231" i="21"/>
  <c r="L230" i="21"/>
  <c r="M230" i="21" s="1"/>
  <c r="J230" i="21"/>
  <c r="L229" i="21"/>
  <c r="M229" i="21" s="1"/>
  <c r="J229" i="21"/>
  <c r="L228" i="21"/>
  <c r="M228" i="21" s="1"/>
  <c r="J228" i="21"/>
  <c r="L227" i="21"/>
  <c r="M227" i="21" s="1"/>
  <c r="J227" i="21"/>
  <c r="L226" i="21"/>
  <c r="M226" i="21" s="1"/>
  <c r="J226" i="21"/>
  <c r="L225" i="21"/>
  <c r="M225" i="21" s="1"/>
  <c r="J225" i="21"/>
  <c r="L224" i="21"/>
  <c r="M224" i="21" s="1"/>
  <c r="J224" i="21"/>
  <c r="L223" i="21"/>
  <c r="J223" i="21"/>
  <c r="L222" i="21"/>
  <c r="M222" i="21" s="1"/>
  <c r="J222" i="21"/>
  <c r="L221" i="21"/>
  <c r="M221" i="21" s="1"/>
  <c r="J221" i="21"/>
  <c r="L220" i="21"/>
  <c r="M220" i="21" s="1"/>
  <c r="J220" i="21"/>
  <c r="L219" i="21"/>
  <c r="M219" i="21" s="1"/>
  <c r="J219" i="21"/>
  <c r="L218" i="21"/>
  <c r="M218" i="21" s="1"/>
  <c r="J218" i="21"/>
  <c r="L217" i="21"/>
  <c r="M217" i="21" s="1"/>
  <c r="J217" i="21"/>
  <c r="L216" i="21"/>
  <c r="M216" i="21" s="1"/>
  <c r="J216" i="21"/>
  <c r="L215" i="21"/>
  <c r="M215" i="21" s="1"/>
  <c r="J215" i="21"/>
  <c r="L214" i="21"/>
  <c r="M214" i="21" s="1"/>
  <c r="J214" i="21"/>
  <c r="L213" i="21"/>
  <c r="M213" i="21" s="1"/>
  <c r="J213" i="21"/>
  <c r="L212" i="21"/>
  <c r="M212" i="21" s="1"/>
  <c r="J212" i="21"/>
  <c r="L211" i="21"/>
  <c r="M211" i="21" s="1"/>
  <c r="J211" i="21"/>
  <c r="L210" i="21"/>
  <c r="M210" i="21" s="1"/>
  <c r="J210" i="21"/>
  <c r="L209" i="21"/>
  <c r="M209" i="21" s="1"/>
  <c r="J209" i="21"/>
  <c r="L208" i="21"/>
  <c r="M208" i="21" s="1"/>
  <c r="J208" i="21"/>
  <c r="L207" i="21"/>
  <c r="M207" i="21" s="1"/>
  <c r="J207" i="21"/>
  <c r="L206" i="21"/>
  <c r="M206" i="21" s="1"/>
  <c r="J206" i="21"/>
  <c r="L205" i="21"/>
  <c r="M205" i="21" s="1"/>
  <c r="J205" i="21"/>
  <c r="L204" i="21"/>
  <c r="M204" i="21" s="1"/>
  <c r="J204" i="21"/>
  <c r="L203" i="21"/>
  <c r="M203" i="21" s="1"/>
  <c r="J203" i="21"/>
  <c r="L202" i="21"/>
  <c r="M202" i="21" s="1"/>
  <c r="J202" i="21"/>
  <c r="L201" i="21"/>
  <c r="M201" i="21" s="1"/>
  <c r="J201" i="21"/>
  <c r="L200" i="21"/>
  <c r="M200" i="21" s="1"/>
  <c r="J200" i="21"/>
  <c r="L199" i="21"/>
  <c r="M199" i="21" s="1"/>
  <c r="J199" i="21"/>
  <c r="L198" i="21"/>
  <c r="M198" i="21" s="1"/>
  <c r="J198" i="21"/>
  <c r="L197" i="21"/>
  <c r="M197" i="21" s="1"/>
  <c r="J197" i="21"/>
  <c r="L196" i="21"/>
  <c r="M196" i="21" s="1"/>
  <c r="J196" i="21"/>
  <c r="L195" i="21"/>
  <c r="M195" i="21" s="1"/>
  <c r="J195" i="21"/>
  <c r="L194" i="21"/>
  <c r="M194" i="21" s="1"/>
  <c r="J194" i="21"/>
  <c r="L193" i="21"/>
  <c r="M193" i="21" s="1"/>
  <c r="J193" i="21"/>
  <c r="L192" i="21"/>
  <c r="M192" i="21" s="1"/>
  <c r="J192" i="21"/>
  <c r="L191" i="21"/>
  <c r="J191" i="21"/>
  <c r="L190" i="21"/>
  <c r="M190" i="21" s="1"/>
  <c r="J190" i="21"/>
  <c r="L189" i="21"/>
  <c r="M189" i="21" s="1"/>
  <c r="J189" i="21"/>
  <c r="L188" i="21"/>
  <c r="M188" i="21" s="1"/>
  <c r="J188" i="21"/>
  <c r="L187" i="21"/>
  <c r="M187" i="21" s="1"/>
  <c r="J187" i="21"/>
  <c r="L186" i="21"/>
  <c r="M186" i="21" s="1"/>
  <c r="J186" i="21"/>
  <c r="L185" i="21"/>
  <c r="M185" i="21" s="1"/>
  <c r="J185" i="21"/>
  <c r="L184" i="21"/>
  <c r="M184" i="21" s="1"/>
  <c r="J184" i="21"/>
  <c r="L183" i="21"/>
  <c r="M183" i="21" s="1"/>
  <c r="J183" i="21"/>
  <c r="L182" i="21"/>
  <c r="M182" i="21" s="1"/>
  <c r="J182" i="21"/>
  <c r="L181" i="21"/>
  <c r="M181" i="21" s="1"/>
  <c r="J181" i="21"/>
  <c r="L180" i="21"/>
  <c r="M180" i="21" s="1"/>
  <c r="J180" i="21"/>
  <c r="L179" i="21"/>
  <c r="M179" i="21" s="1"/>
  <c r="J179" i="21"/>
  <c r="L178" i="21"/>
  <c r="M178" i="21" s="1"/>
  <c r="J178" i="21"/>
  <c r="L177" i="21"/>
  <c r="M177" i="21" s="1"/>
  <c r="J177" i="21"/>
  <c r="L176" i="21"/>
  <c r="M176" i="21" s="1"/>
  <c r="J176" i="21"/>
  <c r="L175" i="21"/>
  <c r="M175" i="21" s="1"/>
  <c r="J175" i="21"/>
  <c r="L174" i="21"/>
  <c r="M174" i="21" s="1"/>
  <c r="J174" i="21"/>
  <c r="L173" i="21"/>
  <c r="J173" i="21"/>
  <c r="L172" i="21"/>
  <c r="M172" i="21" s="1"/>
  <c r="J172" i="21"/>
  <c r="L171" i="21"/>
  <c r="M171" i="21" s="1"/>
  <c r="J171" i="21"/>
  <c r="L170" i="21"/>
  <c r="M170" i="21" s="1"/>
  <c r="J170" i="21"/>
  <c r="L169" i="21"/>
  <c r="M169" i="21" s="1"/>
  <c r="J169" i="21"/>
  <c r="L168" i="21"/>
  <c r="M168" i="21" s="1"/>
  <c r="J168" i="21"/>
  <c r="L167" i="21"/>
  <c r="M167" i="21" s="1"/>
  <c r="J167" i="21"/>
  <c r="L166" i="21"/>
  <c r="M166" i="21" s="1"/>
  <c r="J166" i="21"/>
  <c r="L165" i="21"/>
  <c r="M165" i="21" s="1"/>
  <c r="J165" i="21"/>
  <c r="L164" i="21"/>
  <c r="M164" i="21" s="1"/>
  <c r="J164" i="21"/>
  <c r="L163" i="21"/>
  <c r="M163" i="21" s="1"/>
  <c r="J163" i="21"/>
  <c r="L162" i="21"/>
  <c r="M162" i="21" s="1"/>
  <c r="J162" i="21"/>
  <c r="L161" i="21"/>
  <c r="M161" i="21" s="1"/>
  <c r="J161" i="21"/>
  <c r="L160" i="21"/>
  <c r="M160" i="21" s="1"/>
  <c r="J160" i="21"/>
  <c r="L159" i="21"/>
  <c r="M159" i="21" s="1"/>
  <c r="J159" i="21"/>
  <c r="L158" i="21"/>
  <c r="M158" i="21" s="1"/>
  <c r="J158" i="21"/>
  <c r="L157" i="21"/>
  <c r="J157" i="21"/>
  <c r="L156" i="21"/>
  <c r="M156" i="21" s="1"/>
  <c r="J156" i="21"/>
  <c r="L155" i="21"/>
  <c r="M155" i="21" s="1"/>
  <c r="J155" i="21"/>
  <c r="L154" i="21"/>
  <c r="M154" i="21" s="1"/>
  <c r="J154" i="21"/>
  <c r="L153" i="21"/>
  <c r="M153" i="21" s="1"/>
  <c r="J153" i="21"/>
  <c r="L152" i="21"/>
  <c r="M152" i="21" s="1"/>
  <c r="J152" i="21"/>
  <c r="L151" i="21"/>
  <c r="M151" i="21" s="1"/>
  <c r="J151" i="21"/>
  <c r="L150" i="21"/>
  <c r="M150" i="21" s="1"/>
  <c r="J150" i="21"/>
  <c r="L149" i="21"/>
  <c r="M149" i="21" s="1"/>
  <c r="J149" i="21"/>
  <c r="L148" i="21"/>
  <c r="M148" i="21" s="1"/>
  <c r="J148" i="21"/>
  <c r="L147" i="21"/>
  <c r="M147" i="21" s="1"/>
  <c r="J147" i="21"/>
  <c r="L146" i="21"/>
  <c r="M146" i="21" s="1"/>
  <c r="J146" i="21"/>
  <c r="L145" i="21"/>
  <c r="M145" i="21" s="1"/>
  <c r="J145" i="21"/>
  <c r="L144" i="21"/>
  <c r="M144" i="21" s="1"/>
  <c r="J144" i="21"/>
  <c r="L143" i="21"/>
  <c r="M143" i="21" s="1"/>
  <c r="J143" i="21"/>
  <c r="L142" i="21"/>
  <c r="J142" i="21"/>
  <c r="L141" i="21"/>
  <c r="J141" i="21"/>
  <c r="L140" i="21"/>
  <c r="J140" i="21"/>
  <c r="L139" i="21"/>
  <c r="J139" i="21"/>
  <c r="L138" i="21"/>
  <c r="J138" i="21"/>
  <c r="L137" i="21"/>
  <c r="J137" i="21"/>
  <c r="L136" i="21"/>
  <c r="J136" i="21"/>
  <c r="L135" i="21"/>
  <c r="J135" i="21"/>
  <c r="L134" i="21"/>
  <c r="J134" i="21"/>
  <c r="L133" i="21"/>
  <c r="J133" i="21"/>
  <c r="L132" i="21"/>
  <c r="J132" i="21"/>
  <c r="L131" i="21"/>
  <c r="J131" i="21"/>
  <c r="L130" i="21"/>
  <c r="J130" i="21"/>
  <c r="K130" i="21" s="1"/>
  <c r="L129" i="21"/>
  <c r="J129" i="21"/>
  <c r="K129" i="21" s="1"/>
  <c r="L128" i="21"/>
  <c r="J128" i="21"/>
  <c r="K128" i="21" s="1"/>
  <c r="L127" i="21"/>
  <c r="J127" i="21"/>
  <c r="K127" i="21" s="1"/>
  <c r="L126" i="21"/>
  <c r="J126" i="21"/>
  <c r="K126" i="21" s="1"/>
  <c r="L125" i="21"/>
  <c r="J125" i="21"/>
  <c r="K125" i="21" s="1"/>
  <c r="L104" i="21"/>
  <c r="M104" i="21" s="1"/>
  <c r="J104" i="21"/>
  <c r="L103" i="21"/>
  <c r="M103" i="21" s="1"/>
  <c r="J103" i="21"/>
  <c r="L102" i="21"/>
  <c r="M102" i="21" s="1"/>
  <c r="J102" i="21"/>
  <c r="L101" i="21"/>
  <c r="M101" i="21" s="1"/>
  <c r="J101" i="21"/>
  <c r="L100" i="21"/>
  <c r="M100" i="21" s="1"/>
  <c r="J100" i="21"/>
  <c r="L99" i="21"/>
  <c r="M99" i="21" s="1"/>
  <c r="J99" i="21"/>
  <c r="L98" i="21"/>
  <c r="M98" i="21" s="1"/>
  <c r="J98" i="21"/>
  <c r="L97" i="21"/>
  <c r="M97" i="21" s="1"/>
  <c r="J97" i="21"/>
  <c r="L96" i="21"/>
  <c r="M96" i="21" s="1"/>
  <c r="J96" i="21"/>
  <c r="L95" i="21"/>
  <c r="M95" i="21" s="1"/>
  <c r="J95" i="21"/>
  <c r="L94" i="21"/>
  <c r="M94" i="21" s="1"/>
  <c r="J94" i="21"/>
  <c r="L93" i="21"/>
  <c r="M93" i="21" s="1"/>
  <c r="J93" i="21"/>
  <c r="L92" i="21"/>
  <c r="M92" i="21" s="1"/>
  <c r="J92" i="21"/>
  <c r="L91" i="21"/>
  <c r="M91" i="21" s="1"/>
  <c r="J91" i="21"/>
  <c r="L90" i="21"/>
  <c r="M90" i="21" s="1"/>
  <c r="J90" i="21"/>
  <c r="L89" i="21"/>
  <c r="M89" i="21" s="1"/>
  <c r="J89" i="21"/>
  <c r="L88" i="21"/>
  <c r="M88" i="21" s="1"/>
  <c r="J88" i="21"/>
  <c r="L87" i="21"/>
  <c r="M87" i="21" s="1"/>
  <c r="J87" i="21"/>
  <c r="L86" i="21"/>
  <c r="M86" i="21" s="1"/>
  <c r="J86" i="21"/>
  <c r="L85" i="21"/>
  <c r="M85" i="21" s="1"/>
  <c r="J85" i="21"/>
  <c r="L84" i="21"/>
  <c r="M84" i="21" s="1"/>
  <c r="J84" i="21"/>
  <c r="L83" i="21"/>
  <c r="M83" i="21" s="1"/>
  <c r="J83" i="21"/>
  <c r="L82" i="21"/>
  <c r="M82" i="21" s="1"/>
  <c r="J82" i="21"/>
  <c r="L81" i="21"/>
  <c r="M81" i="21" s="1"/>
  <c r="J81" i="21"/>
  <c r="L80" i="21"/>
  <c r="M80" i="21" s="1"/>
  <c r="J80" i="21"/>
  <c r="L79" i="21"/>
  <c r="M79" i="21" s="1"/>
  <c r="J79" i="21"/>
  <c r="L78" i="21"/>
  <c r="M78" i="21" s="1"/>
  <c r="J78" i="21"/>
  <c r="L77" i="21"/>
  <c r="M77" i="21" s="1"/>
  <c r="J77" i="21"/>
  <c r="L68" i="21"/>
  <c r="M68" i="21" s="1"/>
  <c r="J68" i="21"/>
  <c r="L67" i="21"/>
  <c r="M67" i="21" s="1"/>
  <c r="J67" i="21"/>
  <c r="L66" i="21"/>
  <c r="M66" i="21" s="1"/>
  <c r="J66" i="21"/>
  <c r="L65" i="21"/>
  <c r="M65" i="21" s="1"/>
  <c r="J65" i="21"/>
  <c r="L64" i="21"/>
  <c r="J64" i="21"/>
  <c r="L63" i="21"/>
  <c r="J63" i="21"/>
  <c r="L62" i="21"/>
  <c r="J62" i="21"/>
  <c r="L61" i="21"/>
  <c r="J61" i="21"/>
  <c r="L60" i="21"/>
  <c r="J60" i="21"/>
  <c r="L59" i="21"/>
  <c r="J59" i="21"/>
  <c r="L58" i="21"/>
  <c r="J58" i="21"/>
  <c r="L57" i="21"/>
  <c r="J57" i="21"/>
  <c r="L56" i="21"/>
  <c r="J56" i="21"/>
  <c r="L55" i="21"/>
  <c r="J55" i="21"/>
  <c r="L54" i="21"/>
  <c r="J54" i="21"/>
  <c r="L53" i="21"/>
  <c r="J53" i="21"/>
  <c r="L52" i="21"/>
  <c r="J52" i="21"/>
  <c r="L51" i="21"/>
  <c r="J51" i="21"/>
  <c r="L50" i="21"/>
  <c r="J50" i="21"/>
  <c r="L49" i="21"/>
  <c r="J49" i="21"/>
  <c r="L48" i="21"/>
  <c r="J48" i="21"/>
  <c r="L47" i="21"/>
  <c r="J47" i="21"/>
  <c r="L46" i="21"/>
  <c r="J46" i="21"/>
  <c r="L45" i="21"/>
  <c r="J45" i="21"/>
  <c r="L44" i="21"/>
  <c r="J44" i="21"/>
  <c r="L43" i="21"/>
  <c r="J43" i="21"/>
  <c r="L42" i="21"/>
  <c r="J42" i="21"/>
  <c r="L41" i="21"/>
  <c r="J41" i="21"/>
  <c r="L40" i="21"/>
  <c r="J40" i="21"/>
  <c r="L39" i="21"/>
  <c r="J39" i="21"/>
  <c r="L38" i="21"/>
  <c r="J38" i="21"/>
  <c r="L37" i="21"/>
  <c r="J37" i="21"/>
  <c r="L36" i="21"/>
  <c r="J36" i="21"/>
  <c r="L35" i="21"/>
  <c r="J35" i="21"/>
  <c r="L34" i="21"/>
  <c r="J34" i="21"/>
  <c r="L33" i="21"/>
  <c r="J33" i="21"/>
  <c r="L32" i="21"/>
  <c r="J32" i="21"/>
  <c r="L31" i="21"/>
  <c r="J31" i="21"/>
  <c r="L30" i="21"/>
  <c r="J30" i="21"/>
  <c r="L29" i="21"/>
  <c r="J29" i="21"/>
  <c r="L28" i="21"/>
  <c r="J28" i="21"/>
  <c r="M431" i="21"/>
  <c r="M415" i="21"/>
  <c r="M404" i="21"/>
  <c r="M389" i="21"/>
  <c r="M369" i="21"/>
  <c r="M368" i="21"/>
  <c r="M355" i="21"/>
  <c r="M341" i="21"/>
  <c r="M321" i="21"/>
  <c r="M309" i="21"/>
  <c r="M304" i="21"/>
  <c r="M301" i="21"/>
  <c r="M283" i="21"/>
  <c r="M267" i="21"/>
  <c r="M264" i="21"/>
  <c r="M259" i="21"/>
  <c r="M239" i="21"/>
  <c r="M223" i="21"/>
  <c r="M191" i="21"/>
  <c r="M173" i="21"/>
  <c r="M157" i="21"/>
  <c r="H124" i="21"/>
  <c r="G124" i="21"/>
  <c r="F124" i="21"/>
  <c r="H123" i="21"/>
  <c r="G123" i="21"/>
  <c r="F123" i="21"/>
  <c r="H122" i="21"/>
  <c r="G122" i="21"/>
  <c r="F122" i="21"/>
  <c r="H121" i="21"/>
  <c r="G121" i="21"/>
  <c r="F121" i="21"/>
  <c r="H120" i="21"/>
  <c r="G120" i="21"/>
  <c r="F120" i="21"/>
  <c r="H119" i="21"/>
  <c r="G119" i="21"/>
  <c r="F119" i="21"/>
  <c r="H118" i="21"/>
  <c r="G118" i="21"/>
  <c r="F118" i="21"/>
  <c r="H117" i="21"/>
  <c r="G117" i="21"/>
  <c r="F117" i="21"/>
  <c r="H116" i="21"/>
  <c r="G116" i="21"/>
  <c r="F116" i="21"/>
  <c r="H115" i="21"/>
  <c r="G115" i="21"/>
  <c r="F115" i="21"/>
  <c r="H114" i="21"/>
  <c r="G114" i="21"/>
  <c r="F114" i="21"/>
  <c r="H113" i="21"/>
  <c r="G113" i="21"/>
  <c r="F113" i="21"/>
  <c r="H112" i="21"/>
  <c r="G112" i="21"/>
  <c r="F112" i="21"/>
  <c r="H111" i="21"/>
  <c r="G111" i="21"/>
  <c r="F111" i="21"/>
  <c r="H110" i="21"/>
  <c r="G110" i="21"/>
  <c r="F110" i="21"/>
  <c r="H109" i="21"/>
  <c r="G109" i="21"/>
  <c r="F109" i="21"/>
  <c r="H108" i="21"/>
  <c r="G108" i="21"/>
  <c r="F108" i="21"/>
  <c r="H107" i="21"/>
  <c r="G107" i="21"/>
  <c r="F107" i="21"/>
  <c r="H106" i="21"/>
  <c r="G106" i="21"/>
  <c r="F106" i="21"/>
  <c r="H105" i="21"/>
  <c r="G105" i="21"/>
  <c r="F105" i="21"/>
  <c r="H76" i="21"/>
  <c r="G76" i="21"/>
  <c r="F76" i="21"/>
  <c r="H75" i="21"/>
  <c r="G75" i="21"/>
  <c r="F75" i="21"/>
  <c r="H74" i="21"/>
  <c r="G74" i="21"/>
  <c r="F74" i="21"/>
  <c r="H73" i="21"/>
  <c r="G73" i="21"/>
  <c r="F73" i="21"/>
  <c r="H72" i="21"/>
  <c r="G72" i="21"/>
  <c r="F72" i="21"/>
  <c r="H71" i="21"/>
  <c r="G71" i="21"/>
  <c r="F71" i="21"/>
  <c r="H70" i="21"/>
  <c r="G70" i="21"/>
  <c r="F70" i="21"/>
  <c r="H69" i="21"/>
  <c r="G69" i="21"/>
  <c r="F69" i="21"/>
  <c r="H27" i="21"/>
  <c r="G27" i="21"/>
  <c r="F27" i="21"/>
  <c r="H26" i="21"/>
  <c r="G26" i="21"/>
  <c r="F26" i="21"/>
  <c r="H25" i="21"/>
  <c r="G25" i="21"/>
  <c r="F25" i="21"/>
  <c r="H24" i="21"/>
  <c r="G24" i="21"/>
  <c r="F24" i="21"/>
  <c r="H23" i="21"/>
  <c r="G23" i="21"/>
  <c r="F23" i="21"/>
  <c r="H22" i="21"/>
  <c r="G22" i="21"/>
  <c r="F22" i="21"/>
  <c r="H21" i="21"/>
  <c r="G21" i="21"/>
  <c r="F21" i="21"/>
  <c r="H20" i="21"/>
  <c r="G20" i="21"/>
  <c r="F20" i="21"/>
  <c r="H19" i="21"/>
  <c r="G19" i="21"/>
  <c r="F19" i="21"/>
  <c r="H18" i="21"/>
  <c r="G18" i="21"/>
  <c r="F18" i="21"/>
  <c r="H17" i="21"/>
  <c r="G17" i="21"/>
  <c r="F17" i="21"/>
  <c r="H16" i="21"/>
  <c r="G16" i="21"/>
  <c r="F16" i="21"/>
  <c r="H15" i="21"/>
  <c r="G15" i="21"/>
  <c r="F15" i="21"/>
  <c r="H14" i="21"/>
  <c r="G14" i="21"/>
  <c r="F14" i="21"/>
  <c r="H13" i="21"/>
  <c r="G13" i="21"/>
  <c r="F13" i="21"/>
  <c r="H12" i="21"/>
  <c r="G12" i="21"/>
  <c r="F12" i="21"/>
  <c r="H11" i="21"/>
  <c r="G11" i="21"/>
  <c r="F11" i="21"/>
  <c r="H10" i="21"/>
  <c r="G10" i="21"/>
  <c r="F10" i="21"/>
  <c r="H9" i="21"/>
  <c r="G9" i="21"/>
  <c r="F9" i="21"/>
  <c r="H8" i="21"/>
  <c r="G8" i="21"/>
  <c r="F8" i="21"/>
  <c r="M125" i="21" l="1"/>
  <c r="M127" i="21"/>
  <c r="M129" i="21"/>
  <c r="M126" i="21"/>
  <c r="M128" i="21"/>
  <c r="M130" i="21"/>
  <c r="F16" i="16" l="1"/>
  <c r="G16" i="16" s="1"/>
  <c r="I16" i="16" l="1"/>
  <c r="H16" i="16"/>
  <c r="K53" i="19" l="1"/>
  <c r="K52" i="19"/>
  <c r="K51" i="19"/>
  <c r="K50" i="19"/>
  <c r="K49" i="19"/>
  <c r="K48" i="19"/>
  <c r="K47" i="19"/>
  <c r="K46" i="19"/>
  <c r="K45" i="19"/>
  <c r="K44" i="19"/>
  <c r="K43" i="19"/>
  <c r="K42" i="19"/>
  <c r="K41" i="19"/>
  <c r="K40" i="19"/>
  <c r="K39" i="19"/>
  <c r="K38" i="19"/>
  <c r="K37" i="19"/>
  <c r="K36" i="19"/>
  <c r="K35" i="19"/>
  <c r="K34" i="19"/>
  <c r="F34" i="19"/>
  <c r="E35" i="19"/>
  <c r="E36" i="19" s="1"/>
  <c r="E37" i="19" s="1"/>
  <c r="E38" i="19" s="1"/>
  <c r="E39" i="19" s="1"/>
  <c r="E40" i="19" s="1"/>
  <c r="E41" i="19" s="1"/>
  <c r="E42" i="19" s="1"/>
  <c r="E43" i="19" s="1"/>
  <c r="E44" i="19" s="1"/>
  <c r="E45" i="19" s="1"/>
  <c r="E46" i="19" s="1"/>
  <c r="E47" i="19" s="1"/>
  <c r="E48" i="19" s="1"/>
  <c r="E49" i="19" s="1"/>
  <c r="E50" i="19" s="1"/>
  <c r="E51" i="19" s="1"/>
  <c r="E52" i="19" s="1"/>
  <c r="E53" i="19" s="1"/>
  <c r="F53" i="19" s="1"/>
  <c r="K27" i="19"/>
  <c r="K30" i="19"/>
  <c r="K32" i="19"/>
  <c r="K31" i="19"/>
  <c r="K29" i="19"/>
  <c r="K28" i="19"/>
  <c r="K26" i="19"/>
  <c r="K25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4" i="19"/>
  <c r="F4" i="19"/>
  <c r="L8" i="19" l="1"/>
  <c r="L39" i="19"/>
  <c r="L43" i="19"/>
  <c r="L47" i="19"/>
  <c r="L51" i="19"/>
  <c r="L35" i="19"/>
  <c r="L41" i="19"/>
  <c r="L49" i="19"/>
  <c r="L38" i="19"/>
  <c r="L42" i="19"/>
  <c r="L46" i="19"/>
  <c r="L50" i="19"/>
  <c r="L36" i="19"/>
  <c r="L37" i="19"/>
  <c r="L45" i="19"/>
  <c r="L53" i="19"/>
  <c r="L40" i="19"/>
  <c r="L44" i="19"/>
  <c r="L48" i="19"/>
  <c r="L52" i="19"/>
  <c r="L34" i="19"/>
  <c r="I53" i="19"/>
  <c r="I34" i="19"/>
  <c r="G53" i="19"/>
  <c r="F35" i="19"/>
  <c r="G35" i="19" s="1"/>
  <c r="F39" i="19"/>
  <c r="F43" i="19"/>
  <c r="G43" i="19" s="1"/>
  <c r="F47" i="19"/>
  <c r="G47" i="19" s="1"/>
  <c r="F51" i="19"/>
  <c r="G51" i="19" s="1"/>
  <c r="F36" i="19"/>
  <c r="G36" i="19" s="1"/>
  <c r="F40" i="19"/>
  <c r="G40" i="19" s="1"/>
  <c r="F44" i="19"/>
  <c r="G44" i="19" s="1"/>
  <c r="F48" i="19"/>
  <c r="F52" i="19"/>
  <c r="G52" i="19" s="1"/>
  <c r="F37" i="19"/>
  <c r="G37" i="19" s="1"/>
  <c r="F41" i="19"/>
  <c r="G41" i="19" s="1"/>
  <c r="F45" i="19"/>
  <c r="G45" i="19" s="1"/>
  <c r="F49" i="19"/>
  <c r="G49" i="19" s="1"/>
  <c r="F38" i="19"/>
  <c r="G38" i="19" s="1"/>
  <c r="F42" i="19"/>
  <c r="G42" i="19" s="1"/>
  <c r="F46" i="19"/>
  <c r="G46" i="19" s="1"/>
  <c r="F50" i="19"/>
  <c r="G50" i="19" s="1"/>
  <c r="L22" i="19"/>
  <c r="L16" i="19"/>
  <c r="L9" i="19"/>
  <c r="L17" i="19"/>
  <c r="L10" i="19"/>
  <c r="L18" i="19"/>
  <c r="L15" i="19"/>
  <c r="L11" i="19"/>
  <c r="L19" i="19"/>
  <c r="L4" i="19"/>
  <c r="L12" i="19"/>
  <c r="L20" i="19"/>
  <c r="L7" i="19"/>
  <c r="L5" i="19"/>
  <c r="L13" i="19"/>
  <c r="L21" i="19"/>
  <c r="L6" i="19"/>
  <c r="L14" i="19"/>
  <c r="H50" i="19" l="1"/>
  <c r="H48" i="19"/>
  <c r="H46" i="19"/>
  <c r="I48" i="19"/>
  <c r="I51" i="19"/>
  <c r="H51" i="19"/>
  <c r="H47" i="19"/>
  <c r="H36" i="19"/>
  <c r="I35" i="19"/>
  <c r="H44" i="19"/>
  <c r="H45" i="19"/>
  <c r="H35" i="19"/>
  <c r="I49" i="19"/>
  <c r="H43" i="19"/>
  <c r="H41" i="19"/>
  <c r="H42" i="19"/>
  <c r="H40" i="19"/>
  <c r="G39" i="19"/>
  <c r="I42" i="19"/>
  <c r="I37" i="19"/>
  <c r="H37" i="19"/>
  <c r="H39" i="19"/>
  <c r="H49" i="19"/>
  <c r="G48" i="19"/>
  <c r="I50" i="19"/>
  <c r="I45" i="19"/>
  <c r="I40" i="19"/>
  <c r="I43" i="19"/>
  <c r="I38" i="19"/>
  <c r="I46" i="19"/>
  <c r="H38" i="19"/>
  <c r="H52" i="19"/>
  <c r="I41" i="19"/>
  <c r="I36" i="19"/>
  <c r="I39" i="19"/>
  <c r="I44" i="19"/>
  <c r="I47" i="19"/>
  <c r="I52" i="19"/>
  <c r="H53" i="19"/>
  <c r="L32" i="19"/>
  <c r="L27" i="19"/>
  <c r="L30" i="19"/>
  <c r="L29" i="19"/>
  <c r="L26" i="19"/>
  <c r="L31" i="19"/>
  <c r="L25" i="19"/>
  <c r="L28" i="19"/>
  <c r="L339" i="10" l="1"/>
  <c r="M339" i="10" s="1"/>
  <c r="L338" i="10"/>
  <c r="M338" i="10" s="1"/>
  <c r="L337" i="10"/>
  <c r="L336" i="10"/>
  <c r="L335" i="10"/>
  <c r="L334" i="10"/>
  <c r="L333" i="10"/>
  <c r="M333" i="10" s="1"/>
  <c r="L332" i="10"/>
  <c r="M332" i="10" s="1"/>
  <c r="L331" i="10"/>
  <c r="M331" i="10" s="1"/>
  <c r="L330" i="10"/>
  <c r="M330" i="10" s="1"/>
  <c r="L329" i="10"/>
  <c r="M329" i="10" s="1"/>
  <c r="L328" i="10"/>
  <c r="L327" i="10"/>
  <c r="M327" i="10" s="1"/>
  <c r="L326" i="10"/>
  <c r="M326" i="10" s="1"/>
  <c r="L325" i="10"/>
  <c r="M325" i="10" s="1"/>
  <c r="L324" i="10"/>
  <c r="L323" i="10"/>
  <c r="M323" i="10" s="1"/>
  <c r="L322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2" i="10"/>
  <c r="B321" i="10"/>
  <c r="B320" i="10"/>
  <c r="B319" i="10"/>
  <c r="B317" i="10"/>
  <c r="B316" i="10"/>
  <c r="B315" i="10"/>
  <c r="B313" i="10"/>
  <c r="B312" i="10"/>
  <c r="B311" i="10"/>
  <c r="B309" i="10"/>
  <c r="B308" i="10"/>
  <c r="B307" i="10"/>
  <c r="B305" i="10"/>
  <c r="B304" i="10"/>
  <c r="B303" i="10"/>
  <c r="B301" i="10"/>
  <c r="B300" i="10"/>
  <c r="B299" i="10"/>
  <c r="B297" i="10"/>
  <c r="B296" i="10"/>
  <c r="B295" i="10"/>
  <c r="B293" i="10"/>
  <c r="B318" i="10"/>
  <c r="B314" i="10"/>
  <c r="B310" i="10"/>
  <c r="B306" i="10"/>
  <c r="B302" i="10"/>
  <c r="B298" i="10"/>
  <c r="B294" i="10"/>
  <c r="K440" i="21" l="1"/>
  <c r="K439" i="21"/>
  <c r="K443" i="21"/>
  <c r="I443" i="21"/>
  <c r="K444" i="21"/>
  <c r="I444" i="21"/>
  <c r="I438" i="21"/>
  <c r="I441" i="21"/>
  <c r="I442" i="21"/>
  <c r="K442" i="21"/>
  <c r="I437" i="21"/>
  <c r="K437" i="21"/>
  <c r="I439" i="21"/>
  <c r="K438" i="21"/>
  <c r="I440" i="21"/>
  <c r="K441" i="21"/>
  <c r="M334" i="10"/>
  <c r="K137" i="21"/>
  <c r="M137" i="21" s="1"/>
  <c r="K46" i="21"/>
  <c r="M46" i="21" s="1"/>
  <c r="K59" i="21"/>
  <c r="M59" i="21" s="1"/>
  <c r="K136" i="21"/>
  <c r="M136" i="21" s="1"/>
  <c r="K33" i="21"/>
  <c r="M33" i="21" s="1"/>
  <c r="K45" i="21"/>
  <c r="M45" i="21" s="1"/>
  <c r="K34" i="21"/>
  <c r="M34" i="21" s="1"/>
  <c r="K58" i="21"/>
  <c r="M58" i="21" s="1"/>
  <c r="K52" i="21"/>
  <c r="M52" i="21" s="1"/>
  <c r="M328" i="10"/>
  <c r="K54" i="21"/>
  <c r="M54" i="21" s="1"/>
  <c r="K30" i="21"/>
  <c r="M30" i="21" s="1"/>
  <c r="K133" i="21"/>
  <c r="M133" i="21" s="1"/>
  <c r="K29" i="21"/>
  <c r="M29" i="21" s="1"/>
  <c r="K132" i="21"/>
  <c r="M132" i="21" s="1"/>
  <c r="K42" i="21"/>
  <c r="M42" i="21" s="1"/>
  <c r="K41" i="21"/>
  <c r="M41" i="21" s="1"/>
  <c r="K55" i="21"/>
  <c r="M55" i="21" s="1"/>
  <c r="K35" i="21"/>
  <c r="M35" i="21" s="1"/>
  <c r="K139" i="21"/>
  <c r="M139" i="21" s="1"/>
  <c r="K48" i="21"/>
  <c r="M48" i="21" s="1"/>
  <c r="K61" i="21"/>
  <c r="M61" i="21" s="1"/>
  <c r="K138" i="21"/>
  <c r="M138" i="21" s="1"/>
  <c r="K60" i="21"/>
  <c r="M60" i="21" s="1"/>
  <c r="K36" i="21"/>
  <c r="M36" i="21" s="1"/>
  <c r="K47" i="21"/>
  <c r="M47" i="21" s="1"/>
  <c r="M335" i="10"/>
  <c r="I4" i="21"/>
  <c r="K120" i="21"/>
  <c r="I3" i="21"/>
  <c r="I2" i="21"/>
  <c r="I7" i="21"/>
  <c r="I20" i="21"/>
  <c r="I12" i="21"/>
  <c r="I5" i="21"/>
  <c r="I6" i="21"/>
  <c r="K13" i="21"/>
  <c r="K22" i="21"/>
  <c r="I17" i="21"/>
  <c r="K12" i="21"/>
  <c r="I18" i="21"/>
  <c r="I8" i="21"/>
  <c r="I15" i="21"/>
  <c r="K109" i="21"/>
  <c r="K10" i="21"/>
  <c r="I123" i="21"/>
  <c r="I14" i="21"/>
  <c r="K116" i="21"/>
  <c r="K24" i="21"/>
  <c r="K19" i="21"/>
  <c r="K20" i="21"/>
  <c r="I26" i="21"/>
  <c r="I16" i="21"/>
  <c r="I23" i="21"/>
  <c r="I116" i="21"/>
  <c r="I13" i="21"/>
  <c r="K9" i="21"/>
  <c r="I11" i="21"/>
  <c r="I22" i="21"/>
  <c r="K124" i="21"/>
  <c r="I109" i="21"/>
  <c r="I25" i="21"/>
  <c r="K107" i="21"/>
  <c r="K113" i="21"/>
  <c r="I24" i="21"/>
  <c r="K119" i="21"/>
  <c r="K18" i="21"/>
  <c r="K17" i="21"/>
  <c r="I19" i="21"/>
  <c r="I105" i="21"/>
  <c r="K117" i="21"/>
  <c r="K27" i="21"/>
  <c r="K123" i="21"/>
  <c r="K115" i="21"/>
  <c r="K105" i="21"/>
  <c r="K122" i="21"/>
  <c r="I21" i="21"/>
  <c r="K25" i="21"/>
  <c r="I27" i="21"/>
  <c r="I115" i="21"/>
  <c r="K108" i="21"/>
  <c r="I112" i="21"/>
  <c r="K15" i="21"/>
  <c r="K121" i="21"/>
  <c r="K111" i="21"/>
  <c r="K26" i="21"/>
  <c r="I111" i="21"/>
  <c r="I118" i="21"/>
  <c r="K16" i="21"/>
  <c r="I113" i="21"/>
  <c r="K8" i="21"/>
  <c r="I122" i="21"/>
  <c r="I120" i="21"/>
  <c r="K23" i="21"/>
  <c r="K21" i="21"/>
  <c r="I119" i="21"/>
  <c r="K112" i="21"/>
  <c r="I107" i="21"/>
  <c r="I114" i="21"/>
  <c r="I108" i="21"/>
  <c r="I121" i="21"/>
  <c r="K11" i="21"/>
  <c r="K106" i="21"/>
  <c r="K14" i="21"/>
  <c r="I9" i="21"/>
  <c r="K114" i="21"/>
  <c r="K110" i="21"/>
  <c r="K118" i="21"/>
  <c r="I110" i="21"/>
  <c r="I117" i="21"/>
  <c r="I124" i="21"/>
  <c r="I106" i="21"/>
  <c r="I10" i="21"/>
  <c r="M322" i="10"/>
  <c r="K131" i="21"/>
  <c r="M131" i="21" s="1"/>
  <c r="K40" i="21"/>
  <c r="M40" i="21" s="1"/>
  <c r="K53" i="21"/>
  <c r="M53" i="21" s="1"/>
  <c r="K28" i="21"/>
  <c r="M28" i="21" s="1"/>
  <c r="M336" i="10"/>
  <c r="K62" i="21"/>
  <c r="M62" i="21" s="1"/>
  <c r="K38" i="21"/>
  <c r="M38" i="21" s="1"/>
  <c r="K141" i="21"/>
  <c r="M141" i="21" s="1"/>
  <c r="K37" i="21"/>
  <c r="M37" i="21" s="1"/>
  <c r="K50" i="21"/>
  <c r="M50" i="21" s="1"/>
  <c r="K140" i="21"/>
  <c r="M140" i="21" s="1"/>
  <c r="K63" i="21"/>
  <c r="M63" i="21" s="1"/>
  <c r="K49" i="21"/>
  <c r="M49" i="21" s="1"/>
  <c r="K142" i="21"/>
  <c r="M142" i="21" s="1"/>
  <c r="K51" i="21"/>
  <c r="M51" i="21" s="1"/>
  <c r="K64" i="21"/>
  <c r="M64" i="21" s="1"/>
  <c r="K39" i="21"/>
  <c r="M39" i="21" s="1"/>
  <c r="M324" i="10"/>
  <c r="K134" i="21"/>
  <c r="M134" i="21" s="1"/>
  <c r="K43" i="21"/>
  <c r="M43" i="21" s="1"/>
  <c r="K56" i="21"/>
  <c r="M56" i="21" s="1"/>
  <c r="K32" i="21"/>
  <c r="M32" i="21" s="1"/>
  <c r="K44" i="21"/>
  <c r="M44" i="21" s="1"/>
  <c r="K57" i="21"/>
  <c r="M57" i="21" s="1"/>
  <c r="K135" i="21"/>
  <c r="M135" i="21" s="1"/>
  <c r="K31" i="21"/>
  <c r="M31" i="21" s="1"/>
  <c r="M337" i="10"/>
  <c r="L441" i="21" l="1"/>
  <c r="M441" i="21" s="1"/>
  <c r="J441" i="21"/>
  <c r="L440" i="21"/>
  <c r="M440" i="21" s="1"/>
  <c r="J440" i="21"/>
  <c r="L438" i="21"/>
  <c r="M438" i="21" s="1"/>
  <c r="J438" i="21"/>
  <c r="L444" i="21"/>
  <c r="M444" i="21" s="1"/>
  <c r="J444" i="21"/>
  <c r="L439" i="21"/>
  <c r="M439" i="21" s="1"/>
  <c r="J439" i="21"/>
  <c r="L443" i="21"/>
  <c r="M443" i="21" s="1"/>
  <c r="J443" i="21"/>
  <c r="L437" i="21"/>
  <c r="M437" i="21" s="1"/>
  <c r="J437" i="21"/>
  <c r="L442" i="21"/>
  <c r="M442" i="21" s="1"/>
  <c r="J442" i="21"/>
  <c r="J124" i="21"/>
  <c r="L124" i="21"/>
  <c r="M124" i="21" s="1"/>
  <c r="J117" i="21"/>
  <c r="L117" i="21"/>
  <c r="M117" i="21" s="1"/>
  <c r="J105" i="21"/>
  <c r="L105" i="21"/>
  <c r="M105" i="21" s="1"/>
  <c r="J25" i="21"/>
  <c r="L25" i="21"/>
  <c r="M25" i="21" s="1"/>
  <c r="J23" i="21"/>
  <c r="L23" i="21"/>
  <c r="M23" i="21" s="1"/>
  <c r="J123" i="21"/>
  <c r="L123" i="21"/>
  <c r="M123" i="21" s="1"/>
  <c r="L3" i="21"/>
  <c r="J3" i="21"/>
  <c r="K3" i="21" s="1"/>
  <c r="J111" i="21"/>
  <c r="L111" i="21"/>
  <c r="M111" i="21" s="1"/>
  <c r="J116" i="21"/>
  <c r="L116" i="21"/>
  <c r="M116" i="21" s="1"/>
  <c r="J17" i="21"/>
  <c r="L17" i="21"/>
  <c r="M17" i="21" s="1"/>
  <c r="I70" i="21"/>
  <c r="J2" i="21"/>
  <c r="K2" i="21" s="1"/>
  <c r="L2" i="21"/>
  <c r="J110" i="21"/>
  <c r="L110" i="21"/>
  <c r="J121" i="21"/>
  <c r="L121" i="21"/>
  <c r="M121" i="21" s="1"/>
  <c r="J120" i="21"/>
  <c r="L120" i="21"/>
  <c r="M120" i="21" s="1"/>
  <c r="J21" i="21"/>
  <c r="L21" i="21"/>
  <c r="M21" i="21" s="1"/>
  <c r="J19" i="21"/>
  <c r="L19" i="21"/>
  <c r="M19" i="21" s="1"/>
  <c r="I76" i="21"/>
  <c r="J109" i="21"/>
  <c r="L109" i="21"/>
  <c r="M109" i="21" s="1"/>
  <c r="J16" i="21"/>
  <c r="L16" i="21"/>
  <c r="M16" i="21" s="1"/>
  <c r="I74" i="21"/>
  <c r="J108" i="21"/>
  <c r="L108" i="21"/>
  <c r="M108" i="21" s="1"/>
  <c r="J122" i="21"/>
  <c r="L122" i="21"/>
  <c r="J26" i="21"/>
  <c r="L26" i="21"/>
  <c r="M26" i="21" s="1"/>
  <c r="J6" i="21"/>
  <c r="K6" i="21" s="1"/>
  <c r="L6" i="21"/>
  <c r="J4" i="21"/>
  <c r="K4" i="21" s="1"/>
  <c r="L4" i="21"/>
  <c r="J27" i="21"/>
  <c r="L27" i="21"/>
  <c r="M27" i="21" s="1"/>
  <c r="J14" i="21"/>
  <c r="L14" i="21"/>
  <c r="M14" i="21" s="1"/>
  <c r="I69" i="21"/>
  <c r="J114" i="21"/>
  <c r="L114" i="21"/>
  <c r="J22" i="21"/>
  <c r="L22" i="21"/>
  <c r="M22" i="21" s="1"/>
  <c r="J15" i="21"/>
  <c r="L15" i="21"/>
  <c r="M15" i="21" s="1"/>
  <c r="I73" i="21"/>
  <c r="J5" i="21"/>
  <c r="K5" i="21" s="1"/>
  <c r="L5" i="21"/>
  <c r="J107" i="21"/>
  <c r="L107" i="21"/>
  <c r="M107" i="21" s="1"/>
  <c r="J113" i="21"/>
  <c r="L113" i="21"/>
  <c r="M113" i="21" s="1"/>
  <c r="J112" i="21"/>
  <c r="L112" i="21"/>
  <c r="M112" i="21" s="1"/>
  <c r="J11" i="21"/>
  <c r="L11" i="21"/>
  <c r="M11" i="21" s="1"/>
  <c r="J8" i="21"/>
  <c r="L8" i="21"/>
  <c r="M8" i="21" s="1"/>
  <c r="J12" i="21"/>
  <c r="L12" i="21"/>
  <c r="M12" i="21" s="1"/>
  <c r="I71" i="21"/>
  <c r="J10" i="21"/>
  <c r="L10" i="21"/>
  <c r="M10" i="21" s="1"/>
  <c r="J9" i="21"/>
  <c r="L9" i="21"/>
  <c r="M9" i="21" s="1"/>
  <c r="J24" i="21"/>
  <c r="L24" i="21"/>
  <c r="M24" i="21" s="1"/>
  <c r="J18" i="21"/>
  <c r="L18" i="21"/>
  <c r="M18" i="21" s="1"/>
  <c r="I75" i="21"/>
  <c r="J20" i="21"/>
  <c r="L20" i="21"/>
  <c r="M20" i="21" s="1"/>
  <c r="J106" i="21"/>
  <c r="L106" i="21"/>
  <c r="J119" i="21"/>
  <c r="L119" i="21"/>
  <c r="M119" i="21" s="1"/>
  <c r="J118" i="21"/>
  <c r="L118" i="21"/>
  <c r="J115" i="21"/>
  <c r="L115" i="21"/>
  <c r="M115" i="21" s="1"/>
  <c r="J13" i="21"/>
  <c r="L13" i="21"/>
  <c r="M13" i="21" s="1"/>
  <c r="I72" i="21"/>
  <c r="L7" i="21"/>
  <c r="J7" i="21"/>
  <c r="K7" i="21" s="1"/>
  <c r="M7" i="21" l="1"/>
  <c r="M2" i="21"/>
  <c r="N2" i="21" s="1"/>
  <c r="L70" i="21"/>
  <c r="J70" i="21"/>
  <c r="K70" i="21" s="1"/>
  <c r="J75" i="21"/>
  <c r="K75" i="21" s="1"/>
  <c r="L75" i="21"/>
  <c r="M3" i="21"/>
  <c r="M118" i="21"/>
  <c r="J71" i="21"/>
  <c r="K71" i="21" s="1"/>
  <c r="L71" i="21"/>
  <c r="M122" i="21"/>
  <c r="L74" i="21"/>
  <c r="J74" i="21"/>
  <c r="K74" i="21" s="1"/>
  <c r="M5" i="21"/>
  <c r="M4" i="21"/>
  <c r="L76" i="21"/>
  <c r="J76" i="21"/>
  <c r="K76" i="21" s="1"/>
  <c r="M114" i="21"/>
  <c r="L72" i="21"/>
  <c r="J72" i="21"/>
  <c r="K72" i="21" s="1"/>
  <c r="M106" i="21"/>
  <c r="L73" i="21"/>
  <c r="J73" i="21"/>
  <c r="K73" i="21" s="1"/>
  <c r="J69" i="21"/>
  <c r="K69" i="21" s="1"/>
  <c r="L69" i="21"/>
  <c r="M6" i="21"/>
  <c r="M110" i="21"/>
  <c r="L11" i="4" l="1"/>
  <c r="J11" i="4"/>
  <c r="L6" i="4"/>
  <c r="N7" i="21"/>
  <c r="M72" i="21"/>
  <c r="M76" i="21"/>
  <c r="M69" i="21"/>
  <c r="M73" i="21"/>
  <c r="M74" i="21"/>
  <c r="N3" i="21"/>
  <c r="N6" i="21"/>
  <c r="M75" i="21"/>
  <c r="N4" i="21"/>
  <c r="M71" i="21"/>
  <c r="N5" i="21"/>
  <c r="M70" i="21"/>
  <c r="M11" i="4" l="1"/>
  <c r="N11" i="4"/>
  <c r="E5" i="19"/>
  <c r="F5" i="19" s="1"/>
  <c r="G5" i="19" s="1"/>
  <c r="P11" i="4" l="1"/>
  <c r="H5" i="19"/>
  <c r="E6" i="19"/>
  <c r="E7" i="19" s="1"/>
  <c r="E8" i="19" s="1"/>
  <c r="F6" i="19" l="1"/>
  <c r="G6" i="19" s="1"/>
  <c r="F7" i="19"/>
  <c r="E9" i="19"/>
  <c r="F8" i="19"/>
  <c r="H7" i="19" l="1"/>
  <c r="G7" i="19"/>
  <c r="G8" i="19"/>
  <c r="H8" i="19"/>
  <c r="H6" i="19"/>
  <c r="E10" i="19"/>
  <c r="F9" i="19"/>
  <c r="G9" i="19" l="1"/>
  <c r="H9" i="19"/>
  <c r="E11" i="19"/>
  <c r="F10" i="19"/>
  <c r="G10" i="19" l="1"/>
  <c r="H10" i="19"/>
  <c r="F11" i="19"/>
  <c r="E12" i="19"/>
  <c r="G11" i="19" l="1"/>
  <c r="H11" i="19"/>
  <c r="F12" i="19"/>
  <c r="E13" i="19"/>
  <c r="G12" i="19" l="1"/>
  <c r="H12" i="19"/>
  <c r="E14" i="19"/>
  <c r="F13" i="19"/>
  <c r="G13" i="19" l="1"/>
  <c r="H13" i="19"/>
  <c r="E15" i="19"/>
  <c r="F14" i="19"/>
  <c r="G14" i="19" l="1"/>
  <c r="H14" i="19"/>
  <c r="E16" i="19"/>
  <c r="F15" i="19"/>
  <c r="G15" i="19" l="1"/>
  <c r="H15" i="19"/>
  <c r="E17" i="19"/>
  <c r="F16" i="19"/>
  <c r="G16" i="19" l="1"/>
  <c r="H16" i="19"/>
  <c r="E18" i="19"/>
  <c r="F17" i="19"/>
  <c r="G17" i="19" l="1"/>
  <c r="H17" i="19"/>
  <c r="E19" i="19"/>
  <c r="F18" i="19"/>
  <c r="G18" i="19" l="1"/>
  <c r="H18" i="19"/>
  <c r="F19" i="19"/>
  <c r="E20" i="19"/>
  <c r="G19" i="19" l="1"/>
  <c r="H19" i="19"/>
  <c r="F20" i="19"/>
  <c r="E21" i="19"/>
  <c r="G10" i="4"/>
  <c r="H10" i="4" l="1"/>
  <c r="V10" i="4" s="1"/>
  <c r="U10" i="4"/>
  <c r="G20" i="19"/>
  <c r="H20" i="19"/>
  <c r="F21" i="19"/>
  <c r="E22" i="19"/>
  <c r="G21" i="19" l="1"/>
  <c r="H21" i="19"/>
  <c r="E23" i="19"/>
  <c r="E25" i="19" s="1"/>
  <c r="F22" i="19"/>
  <c r="F15" i="16"/>
  <c r="G15" i="16" s="1"/>
  <c r="F17" i="16"/>
  <c r="G17" i="16" s="1"/>
  <c r="F14" i="16"/>
  <c r="G14" i="16" s="1"/>
  <c r="F13" i="16"/>
  <c r="G13" i="16" s="1"/>
  <c r="F12" i="16"/>
  <c r="G12" i="16" s="1"/>
  <c r="F11" i="16"/>
  <c r="G11" i="16" s="1"/>
  <c r="F9" i="16"/>
  <c r="G9" i="16" s="1"/>
  <c r="F7" i="16"/>
  <c r="G7" i="16" s="1"/>
  <c r="F5" i="16"/>
  <c r="G5" i="16" s="1"/>
  <c r="F23" i="19" l="1"/>
  <c r="I14" i="16"/>
  <c r="H14" i="16"/>
  <c r="I13" i="16"/>
  <c r="H13" i="16"/>
  <c r="H9" i="16"/>
  <c r="I9" i="16"/>
  <c r="H11" i="16"/>
  <c r="I11" i="16"/>
  <c r="I7" i="16"/>
  <c r="H7" i="16"/>
  <c r="H5" i="16"/>
  <c r="I5" i="16"/>
  <c r="G22" i="19"/>
  <c r="H22" i="19"/>
  <c r="I15" i="16"/>
  <c r="H15" i="16"/>
  <c r="H12" i="16"/>
  <c r="I12" i="16"/>
  <c r="I17" i="16"/>
  <c r="H17" i="16"/>
  <c r="I13" i="19" l="1"/>
  <c r="I8" i="19"/>
  <c r="I16" i="19"/>
  <c r="I21" i="19"/>
  <c r="I12" i="19"/>
  <c r="G23" i="19"/>
  <c r="I6" i="19"/>
  <c r="I19" i="19"/>
  <c r="H23" i="19"/>
  <c r="I9" i="19"/>
  <c r="I18" i="19"/>
  <c r="I17" i="19"/>
  <c r="I4" i="19"/>
  <c r="I14" i="19"/>
  <c r="I10" i="19"/>
  <c r="I20" i="19"/>
  <c r="I7" i="19"/>
  <c r="I22" i="19"/>
  <c r="I5" i="19"/>
  <c r="I15" i="19"/>
  <c r="I11" i="19"/>
  <c r="G6" i="4"/>
  <c r="G9" i="4"/>
  <c r="G8" i="4"/>
  <c r="G7" i="4"/>
  <c r="E27" i="19" l="1"/>
  <c r="F27" i="19" s="1"/>
  <c r="H6" i="4"/>
  <c r="H9" i="4"/>
  <c r="H8" i="4"/>
  <c r="H7" i="4"/>
  <c r="G3" i="4"/>
  <c r="G27" i="19" l="1"/>
  <c r="F25" i="19"/>
  <c r="E26" i="19"/>
  <c r="H3" i="4"/>
  <c r="F14" i="15"/>
  <c r="G14" i="15" s="1"/>
  <c r="I14" i="15" s="1"/>
  <c r="F13" i="15"/>
  <c r="G13" i="15" s="1"/>
  <c r="I13" i="15" s="1"/>
  <c r="F12" i="15"/>
  <c r="G12" i="15" s="1"/>
  <c r="I12" i="15" s="1"/>
  <c r="F26" i="19" l="1"/>
  <c r="H27" i="19" s="1"/>
  <c r="E28" i="19"/>
  <c r="E29" i="19" l="1"/>
  <c r="E30" i="19" s="1"/>
  <c r="F30" i="19" s="1"/>
  <c r="F28" i="19"/>
  <c r="H26" i="19"/>
  <c r="G26" i="19"/>
  <c r="F28" i="15"/>
  <c r="H28" i="15" s="1"/>
  <c r="I28" i="15" s="1"/>
  <c r="G30" i="19" l="1"/>
  <c r="H28" i="19"/>
  <c r="G28" i="19"/>
  <c r="E31" i="19"/>
  <c r="F29" i="19"/>
  <c r="H30" i="19" s="1"/>
  <c r="H29" i="19" l="1"/>
  <c r="G29" i="19"/>
  <c r="F31" i="19"/>
  <c r="E32" i="19"/>
  <c r="F32" i="19" s="1"/>
  <c r="J9" i="4"/>
  <c r="J8" i="4"/>
  <c r="J6" i="4"/>
  <c r="J7" i="4"/>
  <c r="L10" i="4"/>
  <c r="L9" i="4"/>
  <c r="L8" i="4"/>
  <c r="L7" i="4"/>
  <c r="G32" i="19" l="1"/>
  <c r="H32" i="19"/>
  <c r="G31" i="19"/>
  <c r="H31" i="19"/>
  <c r="M6" i="4"/>
  <c r="N6" i="4"/>
  <c r="M8" i="4"/>
  <c r="N8" i="4"/>
  <c r="M9" i="4"/>
  <c r="N9" i="4"/>
  <c r="M7" i="4"/>
  <c r="N7" i="4"/>
  <c r="P7" i="4" l="1"/>
  <c r="P9" i="4"/>
  <c r="P8" i="4"/>
  <c r="P6" i="4"/>
  <c r="F11" i="15"/>
  <c r="G11" i="15" s="1"/>
  <c r="I11" i="15" s="1"/>
  <c r="F10" i="15"/>
  <c r="G10" i="15" s="1"/>
  <c r="I10" i="15" s="1"/>
  <c r="F9" i="15"/>
  <c r="G9" i="15" s="1"/>
  <c r="I9" i="15" s="1"/>
  <c r="F8" i="15"/>
  <c r="G8" i="15" s="1"/>
  <c r="I8" i="15" s="1"/>
  <c r="F7" i="15"/>
  <c r="G7" i="15" s="1"/>
  <c r="I7" i="15" s="1"/>
  <c r="F6" i="15"/>
  <c r="G6" i="15" s="1"/>
  <c r="I6" i="15" s="1"/>
  <c r="F5" i="15"/>
  <c r="G5" i="15" s="1"/>
  <c r="I5" i="15" s="1"/>
  <c r="F4" i="15"/>
  <c r="G4" i="15" s="1"/>
  <c r="I4" i="15" s="1"/>
  <c r="F3" i="15"/>
  <c r="G3" i="15" s="1"/>
  <c r="I3" i="15" s="1"/>
  <c r="F24" i="15"/>
  <c r="G24" i="15" s="1"/>
  <c r="I24" i="15" s="1"/>
  <c r="F23" i="15"/>
  <c r="G23" i="15" s="1"/>
  <c r="I23" i="15" s="1"/>
  <c r="F22" i="15"/>
  <c r="G22" i="15" s="1"/>
  <c r="I22" i="15" s="1"/>
  <c r="F21" i="15"/>
  <c r="G21" i="15" s="1"/>
  <c r="I21" i="15" s="1"/>
  <c r="S7" i="4" l="1"/>
  <c r="S8" i="4"/>
  <c r="S11" i="4" l="1"/>
  <c r="T11" i="4" s="1"/>
  <c r="S6" i="4"/>
  <c r="T6" i="4" s="1"/>
  <c r="S9" i="4"/>
  <c r="T9" i="4" s="1"/>
  <c r="T8" i="4"/>
  <c r="T7" i="4"/>
  <c r="U11" i="4" l="1"/>
  <c r="V11" i="4"/>
  <c r="V9" i="4"/>
  <c r="U9" i="4"/>
  <c r="U6" i="4"/>
  <c r="V6" i="4"/>
  <c r="U7" i="4"/>
  <c r="V7" i="4"/>
  <c r="U8" i="4"/>
  <c r="V8" i="4"/>
  <c r="E6" i="16" l="1"/>
  <c r="F6" i="16" s="1"/>
  <c r="E10" i="16"/>
  <c r="F10" i="16" s="1"/>
  <c r="G10" i="16" s="1"/>
  <c r="H10" i="16" s="1"/>
  <c r="E8" i="16"/>
  <c r="F8" i="16" s="1"/>
  <c r="G8" i="16" s="1"/>
  <c r="I8" i="16" s="1"/>
  <c r="U3" i="4"/>
  <c r="V3" i="4"/>
  <c r="G6" i="16" l="1"/>
  <c r="H6" i="16" s="1"/>
  <c r="I10" i="16"/>
  <c r="H8" i="16"/>
  <c r="G18" i="16" l="1"/>
  <c r="G20" i="16" s="1"/>
  <c r="G21" i="16" s="1"/>
  <c r="I6" i="16"/>
  <c r="I18" i="16" s="1"/>
  <c r="H18" i="16"/>
</calcChain>
</file>

<file path=xl/comments1.xml><?xml version="1.0" encoding="utf-8"?>
<comments xmlns="http://schemas.openxmlformats.org/spreadsheetml/2006/main">
  <authors>
    <author>maciej.swierski</author>
  </authors>
  <commentList>
    <comment ref="S3" authorId="0" shapeId="0">
      <text>
        <r>
          <rPr>
            <b/>
            <sz val="9"/>
            <color indexed="81"/>
            <rFont val="Tahoma"/>
            <family val="2"/>
            <charset val="238"/>
          </rPr>
          <t>maciej.swierski:</t>
        </r>
        <r>
          <rPr>
            <sz val="9"/>
            <color indexed="81"/>
            <rFont val="Tahoma"/>
            <family val="2"/>
            <charset val="238"/>
          </rPr>
          <t xml:space="preserve">
relacje objętości na podstawie cennika do SSM Toruń</t>
        </r>
      </text>
    </comment>
  </commentList>
</comments>
</file>

<file path=xl/sharedStrings.xml><?xml version="1.0" encoding="utf-8"?>
<sst xmlns="http://schemas.openxmlformats.org/spreadsheetml/2006/main" count="6043" uniqueCount="1462">
  <si>
    <t>Rodzaj</t>
  </si>
  <si>
    <t>Ilość</t>
  </si>
  <si>
    <t>Nazwa</t>
  </si>
  <si>
    <t>Okres</t>
  </si>
  <si>
    <t>Klasyfikacja Cennik</t>
  </si>
  <si>
    <t>Ilość narzędzi</t>
  </si>
  <si>
    <t>Objętość</t>
  </si>
  <si>
    <t>Struktura ilościowa pakietów</t>
  </si>
  <si>
    <t>Ilość narzędzi - klucz do pracochłonności</t>
  </si>
  <si>
    <t>Objętość pakietu - klucz do kosztów procesów i transportu</t>
  </si>
  <si>
    <t>Opakowanie</t>
  </si>
  <si>
    <t>Procesy:</t>
  </si>
  <si>
    <t>Konfekcjonowanie - czas wynikający z ilości narzędzi; czy zależy od rodzaju narzędzi?</t>
  </si>
  <si>
    <t>Harmonogram spływu pakietów do sterylizatorni - jak pokazać: co do godziny, dwóch?</t>
  </si>
  <si>
    <t>Z czego wynika, czy da się ustalić na podstawie danych operatywy?</t>
  </si>
  <si>
    <t>Czy wystarczy ilość narzędzi?</t>
  </si>
  <si>
    <t>Jaki jest kształt pakietów brudnych; jak się przekłada na kolejne etapy obróbki?</t>
  </si>
  <si>
    <t>Czy z jednej tacki może powstać wiele pakietów?</t>
  </si>
  <si>
    <t>Mycie i dezynfekcja - czas trwania; podział na programy? Zużycie mediów i materiałów na proces</t>
  </si>
  <si>
    <t>Sterylizacja - czas trwania; podział na programy? Zużycie mediów i materiałów na proces</t>
  </si>
  <si>
    <t>Piki dzienne</t>
  </si>
  <si>
    <t>Jak szybko trzeba obrobić narzędzia?</t>
  </si>
  <si>
    <t>Z harmonogramu spływu zrobić grafik procesów w podziale na godziny - z wyliczeniem potrzebnych zasobów: ludzie, urządzenia</t>
  </si>
  <si>
    <t>Proces</t>
  </si>
  <si>
    <t>Wyznaczenie wzorcowego klienta</t>
  </si>
  <si>
    <t>Określić zakres raportów</t>
  </si>
  <si>
    <t>Pracownik</t>
  </si>
  <si>
    <t>Podsumować ich koszty miesięczne sterylizacji - w razie czego wyłapać brakujące elementy i doszacować</t>
  </si>
  <si>
    <t>Stworzyć miesięczną strukturę asortymentową w ujęciu cennikowym - na podstawie Medok i specyfikacji ze Szpitala</t>
  </si>
  <si>
    <t>Pozostałe 3 Szpitale oszacować na podstawie ilości i rodzaju zabiegów</t>
  </si>
  <si>
    <t>Rodzaj obróbki</t>
  </si>
  <si>
    <t>Numer referencyjny</t>
  </si>
  <si>
    <t>Data początkowa umowy</t>
  </si>
  <si>
    <t>Data końcowa umowy</t>
  </si>
  <si>
    <t>Numer klienta</t>
  </si>
  <si>
    <t>Nazwa klienta</t>
  </si>
  <si>
    <t>Lokacja EBS</t>
  </si>
  <si>
    <t>Adres linia 1</t>
  </si>
  <si>
    <t>Kod pozycji</t>
  </si>
  <si>
    <t>Opis</t>
  </si>
  <si>
    <t>Kod JM</t>
  </si>
  <si>
    <t>Cena wynik</t>
  </si>
  <si>
    <t>Ilość zrealizowana</t>
  </si>
  <si>
    <t>Wartość zrealizowana wg ceny przetargu</t>
  </si>
  <si>
    <t>Stopień realizacji</t>
  </si>
  <si>
    <t>Sprzedawca</t>
  </si>
  <si>
    <t>Status</t>
  </si>
  <si>
    <t>Wynik</t>
  </si>
  <si>
    <t>Kod organizacji</t>
  </si>
  <si>
    <t>1428/I/2018/PN</t>
  </si>
  <si>
    <t>2018-04-09</t>
  </si>
  <si>
    <t>2018-07-15</t>
  </si>
  <si>
    <t>6897</t>
  </si>
  <si>
    <t>SPECJALISTYCZNY SZPITAL MIEJSKI IM. M.KOPERNIKA TORUŃ BATOREGO</t>
  </si>
  <si>
    <t>Sterylizatornia. Specjalistyczny Szpital Miejski im. M. Kopernika</t>
  </si>
  <si>
    <t>UK-UKA-ST10-001</t>
  </si>
  <si>
    <t>STER PARA BIELIZNA 1 STE</t>
  </si>
  <si>
    <t>SZ</t>
  </si>
  <si>
    <t>STERYLIZATORNIA TORUŃ BATOREGO</t>
  </si>
  <si>
    <t>Aktywna Umowa</t>
  </si>
  <si>
    <t>Wygrany</t>
  </si>
  <si>
    <t>PTU</t>
  </si>
  <si>
    <t>UK-UKA-ST12-001</t>
  </si>
  <si>
    <t>STER PARA BIELIZNA 1/2 STE</t>
  </si>
  <si>
    <t>UK-UKA-ST14-001</t>
  </si>
  <si>
    <t>STER PARA BIELIZNA 1/4 STE</t>
  </si>
  <si>
    <t>UK-UKA-ST16-001</t>
  </si>
  <si>
    <t>STER PARA BIELIZNA 1/6 STE</t>
  </si>
  <si>
    <t>UK-UKA-ST18-001</t>
  </si>
  <si>
    <t>STER PARA BIELIZNA 1/8 STE</t>
  </si>
  <si>
    <t>UK-UKA-ST34-001</t>
  </si>
  <si>
    <t>STER PARA BIELIZNA 3/4 STE</t>
  </si>
  <si>
    <t>UK-UKB-0020-001</t>
  </si>
  <si>
    <t>STER PARA NARZ 1-&gt;4 W REK DO 20|7,5</t>
  </si>
  <si>
    <t>UK-UKB-0020-002</t>
  </si>
  <si>
    <t>STER PARA NARZ 1-&gt;4 W REK DO 20|10</t>
  </si>
  <si>
    <t>UK-UKB-0020-003</t>
  </si>
  <si>
    <t>STER PARA NARZ 1-&gt;4 W REK DO 20|12</t>
  </si>
  <si>
    <t>UK-UKB-0020-004</t>
  </si>
  <si>
    <t>STER PARA NARZ 1-&gt;4 W REK DO 20|15</t>
  </si>
  <si>
    <t>UK-UKB-0040-001</t>
  </si>
  <si>
    <t>STER PARA NARZ 1-&gt;4 W REK DO 40|7,5</t>
  </si>
  <si>
    <t>UK-UKB-0040-002</t>
  </si>
  <si>
    <t>STER PARA NARZ 1-&gt;4 W REK DO 40|10</t>
  </si>
  <si>
    <t>UK-UKB-0040-003</t>
  </si>
  <si>
    <t>STER PARA NARZ 1-&gt;4 W REK DO 40|12</t>
  </si>
  <si>
    <t>UK-UKB-0040-004</t>
  </si>
  <si>
    <t>STER PARA NARZ 1-&gt;4 W REK DO 40|15</t>
  </si>
  <si>
    <t>UK-UKB-0040-005</t>
  </si>
  <si>
    <t>STER PARA NARZ 1-&gt;4 W REK DO 40|20</t>
  </si>
  <si>
    <t>UK-UKB-0040-006</t>
  </si>
  <si>
    <t>STER PARA NARZ 1-&gt;4 W REK DO 40|25</t>
  </si>
  <si>
    <t>UK-UKB-0040-007</t>
  </si>
  <si>
    <t>STER PARA NARZ 1-&gt;4 W REK DO 40|32</t>
  </si>
  <si>
    <t>UK-UKB-0040-008</t>
  </si>
  <si>
    <t>STER PARA NARZ 1-&gt;4 W REK DO 40|42</t>
  </si>
  <si>
    <t>UK-UKB-0060-001</t>
  </si>
  <si>
    <t>STER PARA NARZ 1-&gt;4 W REK DO 60|7,5</t>
  </si>
  <si>
    <t>UK-UKB-0060-002</t>
  </si>
  <si>
    <t>STER PARA NARZ 1-&gt;4 W REK DO 60|10</t>
  </si>
  <si>
    <t>UK-UKB-0060-003</t>
  </si>
  <si>
    <t>STER PARA NARZ 1-&gt;4 W REK DO 60|12</t>
  </si>
  <si>
    <t>UK-UKB-0060-004</t>
  </si>
  <si>
    <t>STER PARA NARZ 1-&gt;4 W REK DO 60|15</t>
  </si>
  <si>
    <t>UK-UKB-0060-005</t>
  </si>
  <si>
    <t>STER PARA NARZ 1-&gt;4 W REK DO 60|20</t>
  </si>
  <si>
    <t>UK-UKB-0060-006</t>
  </si>
  <si>
    <t>STER PARA NARZ 1-&gt;4 W REK DO 60|25</t>
  </si>
  <si>
    <t>UK-UKB-0060-007</t>
  </si>
  <si>
    <t>STER PARA NARZ 1-&gt;4 W REK DO 60|32</t>
  </si>
  <si>
    <t>UK-UKB-0060-008</t>
  </si>
  <si>
    <t>STER PARA NARZ 1-&gt;4 W REK DO 60|42</t>
  </si>
  <si>
    <t>UK-UKB-A010-001</t>
  </si>
  <si>
    <t>AUTOMATYCZNA DEZYNFEKCJA ZESTAWÓW NARZĘDZI &gt;10</t>
  </si>
  <si>
    <t>UK-UKB-A030-003</t>
  </si>
  <si>
    <t>AUTOMATYCZNA DEZYNFEKCJA ZESTAWÓW NARZĘDZI &gt;30</t>
  </si>
  <si>
    <t>UK-UKB-A040-102</t>
  </si>
  <si>
    <t>AUTOMATYCZNA DEZYNFEKCJA NARZĘDZI W RĘKAWIE DO 40|12</t>
  </si>
  <si>
    <t>UK-UKB-A040-103</t>
  </si>
  <si>
    <t>AUTOMATYCZNA DEZYNFEKCJA NARZĘDZI W RĘKAWIE DO 40|25</t>
  </si>
  <si>
    <t>UK-UKB-A040-104</t>
  </si>
  <si>
    <t>AUTOMATYCZNA DEZYNFEKCJA NARZĘDZI W RĘKAWIE DO 40|7,5</t>
  </si>
  <si>
    <t>UK-UKB-A040-105</t>
  </si>
  <si>
    <t>AUTOMATYCZNA DEZYNFEKCJA NARZĘDZI W RĘKAWIE DO 40|10</t>
  </si>
  <si>
    <t>UK-UKB-A040-106</t>
  </si>
  <si>
    <t>AUTOMATYCZNA DEZYNFEKCJA NARZĘDZI W RĘKAWIE DO 40|15</t>
  </si>
  <si>
    <t>UK-UKB-A040-107</t>
  </si>
  <si>
    <t>AUTOMATYCZNA DEZYNFEKCJA NARZĘDZI W RĘKAWIE DO 40|20</t>
  </si>
  <si>
    <t>UK-UKB-A040-108</t>
  </si>
  <si>
    <t>AUTOMATYCZNA DEZYNFEKCJA NARZĘDZI W RĘKAWIE DO 40|32</t>
  </si>
  <si>
    <t>UK-UKB-A040-109</t>
  </si>
  <si>
    <t>AUTOMATYCZNA DEZYNFEKCJA NARZĘDZI W RĘKAWIE DO 40|42</t>
  </si>
  <si>
    <t>UK-UKB-A050-002</t>
  </si>
  <si>
    <t>AUTOMATYCZNA DEZYNFEKCJA ZESTAWÓW NARZĘDZI &gt;50</t>
  </si>
  <si>
    <t>UK-UKB-A070-002</t>
  </si>
  <si>
    <t>AUTOMATYCZNA DEZYNFEKCJA ZESTAWÓW NARZĘDZI &gt;70</t>
  </si>
  <si>
    <t>UK-UKB-A090-001</t>
  </si>
  <si>
    <t>AUTOMATYCZNA DEZYNFEKCJA ZESTAWÓW NARZĘDZI &gt;90</t>
  </si>
  <si>
    <t>UK-UKB-A091-001</t>
  </si>
  <si>
    <t>AUTOMATYCZNA DEZYNFEKCJA ZESTAWÓW NARZĘDZI &lt;91</t>
  </si>
  <si>
    <t>UK-UKB-N020-001</t>
  </si>
  <si>
    <t>STER NISKOT NARZ 1-&gt;4 W REK DO 20|10</t>
  </si>
  <si>
    <t>UK-UKB-N020-002</t>
  </si>
  <si>
    <t>STER NISKOT NARZ 1-&gt;4 W REK DO 20|12</t>
  </si>
  <si>
    <t>UK-UKB-N020-003</t>
  </si>
  <si>
    <t>STER NISKOT NARZ 1-&gt;4 W REK DO 20|15</t>
  </si>
  <si>
    <t>UK-UKB-N020-008</t>
  </si>
  <si>
    <t>STER NISKOT NARZ 1-&gt;4 W REK DO 20|7,5</t>
  </si>
  <si>
    <t>UK-UKB-N040-001</t>
  </si>
  <si>
    <t>STER NISKOT NARZ 1-&gt;4 W REK DO 40|10</t>
  </si>
  <si>
    <t>UK-UKB-N040-002</t>
  </si>
  <si>
    <t>STER NISKOT NARZ 1-&gt;4 W REK DO 40|12</t>
  </si>
  <si>
    <t>UK-UKB-N040-003</t>
  </si>
  <si>
    <t>STER NISKOT NARZ 1-&gt;4 W REK DO 40|15</t>
  </si>
  <si>
    <t>UK-UKB-N040-004</t>
  </si>
  <si>
    <t>STER NISKOT NARZ 1-&gt;4 W REK DO 40|20</t>
  </si>
  <si>
    <t>UK-UKB-N040-005</t>
  </si>
  <si>
    <t>STER NISKOT NARZ 1-&gt;4 W REK DO 40|25</t>
  </si>
  <si>
    <t>UK-UKB-N040-006</t>
  </si>
  <si>
    <t>STER NISKOT NARZ 1-&gt;4 W REK DO 40|32</t>
  </si>
  <si>
    <t>UK-UKB-N040-007</t>
  </si>
  <si>
    <t>STER NISKOT NARZ 1-&gt;4 W REK DO 40|42</t>
  </si>
  <si>
    <t>UK-UKB-N040-008</t>
  </si>
  <si>
    <t>STER NISKOT NARZ 1-&gt;4 W REK DO 40|7,5</t>
  </si>
  <si>
    <t>UK-UKB-N060-001</t>
  </si>
  <si>
    <t>STER NISKOT NARZ 1-&gt;4 W REK DO 60|10</t>
  </si>
  <si>
    <t>UK-UKB-N060-002</t>
  </si>
  <si>
    <t>STER NISKOT NARZ 1-&gt;4 W REK DO 60|12</t>
  </si>
  <si>
    <t>UK-UKB-N060-003</t>
  </si>
  <si>
    <t>STER NISKOT NARZ 1-&gt;4 W REK DO 60|15</t>
  </si>
  <si>
    <t>UK-UKB-N060-004</t>
  </si>
  <si>
    <t>STER NISKOT NARZ 1-&gt;4 W REK DO 60|20</t>
  </si>
  <si>
    <t>UK-UKB-N060-005</t>
  </si>
  <si>
    <t>STER NISKOT NARZ 1-&gt;4 W REK DO 60|25</t>
  </si>
  <si>
    <t>UK-UKB-N060-006</t>
  </si>
  <si>
    <t>STER NISKOT NARZ 1-&gt;4 W REK DO 60|32</t>
  </si>
  <si>
    <t>UK-UKB-N060-007</t>
  </si>
  <si>
    <t>STER NISKOT NARZ 1-&gt;4 W REK DO 60|42</t>
  </si>
  <si>
    <t>UK-UKB-N060-010</t>
  </si>
  <si>
    <t>STER NISKOT NARZ 1-&gt;4 W REK DO 60|7,5</t>
  </si>
  <si>
    <t>UK-UKB-NB10-001</t>
  </si>
  <si>
    <t>STER NISKOT, &lt;10 NARZ,</t>
  </si>
  <si>
    <t>UK-UKB-NB30-001</t>
  </si>
  <si>
    <t>STER NISKOT, &lt;30 NARZ,</t>
  </si>
  <si>
    <t>UK-UKB-NB50-001</t>
  </si>
  <si>
    <t>STER NISKOT, &lt;50 NARZ,</t>
  </si>
  <si>
    <t>UK-UKB-NB70-001</t>
  </si>
  <si>
    <t>STER NISKOT, &lt;70 NARZ,</t>
  </si>
  <si>
    <t>UK-UKB-NB90-001</t>
  </si>
  <si>
    <t>STER NISKOT, &lt;90 NARZ,</t>
  </si>
  <si>
    <t>UK-UKB-NB91-001</t>
  </si>
  <si>
    <t>STER NISKOT, &gt;91 NARZ,</t>
  </si>
  <si>
    <t>UK-UKB-SXJ1-001</t>
  </si>
  <si>
    <t>SURGISET REKTOSKOP GZOCH-B</t>
  </si>
  <si>
    <t>UK-UKB-SXJ1-002</t>
  </si>
  <si>
    <t>SURGISET DŹWIGNIA ALBARANA GZOUOiO</t>
  </si>
  <si>
    <t>UK-UKB-SXJ1-003</t>
  </si>
  <si>
    <t>SURGISET ZESTAW NARZĘDZI GZOUOiO</t>
  </si>
  <si>
    <t>UK-UKB-SXJ1-004</t>
  </si>
  <si>
    <t>SURGISET REKTOSKOP GZPCH</t>
  </si>
  <si>
    <t>UK-UKB-SXJ2-001</t>
  </si>
  <si>
    <t>SURGISET PAKIET INDYWIDUALNY GZOCH - A</t>
  </si>
  <si>
    <t>UK-UKB-SXJ2-002</t>
  </si>
  <si>
    <t>SURGISET ZESTAW ZABIEGOWY GZOCH-A/B</t>
  </si>
  <si>
    <t>UK-UKB-SXJ2-003</t>
  </si>
  <si>
    <t>SURGISET ZESTAW DO SZYCIA GZOCH-A</t>
  </si>
  <si>
    <t>UK-UKB-SXJ2-006</t>
  </si>
  <si>
    <t>SURGISET CYSTOSKOP GZOUOiO</t>
  </si>
  <si>
    <t>UK-UKB-SXJ2-007</t>
  </si>
  <si>
    <t>SURGISET ZESTAW DO SZYCIA GZOUOiO</t>
  </si>
  <si>
    <t>UK-UKB-SXJ2-008</t>
  </si>
  <si>
    <t>SURGISET PAKIET DO OPATRUNKU GZOUOiO</t>
  </si>
  <si>
    <t>UK-UKB-SXJ2-009</t>
  </si>
  <si>
    <t>SURGISET PAKIET DO OPATRUNKU M GZOUOiO</t>
  </si>
  <si>
    <t>UK-UKB-SXJ2-010</t>
  </si>
  <si>
    <t>SURGISET ZESTAW OPATRUNKOWY GZPCH</t>
  </si>
  <si>
    <t>UK-UKB-SXJ2-011</t>
  </si>
  <si>
    <t>SURGISET ZESTAW INDYWIDUALNY N GZPCH</t>
  </si>
  <si>
    <t>UK-UKB-SXJ2-012</t>
  </si>
  <si>
    <t>SURGISET ZESTAW ZABIEGOWY GZPCH</t>
  </si>
  <si>
    <t>UK-UKB-SXJ2-013</t>
  </si>
  <si>
    <t>SURGISET ZESTAW DO SZYCIA GZPCH</t>
  </si>
  <si>
    <t>UK-UKB-SXJ2-014</t>
  </si>
  <si>
    <t>SURGISET ZESTAW DO USUNIĘCIA SZWÓW GZPO</t>
  </si>
  <si>
    <t>UK-UKB-SXJ2-015</t>
  </si>
  <si>
    <t>SURGISET ZESTAW OPATRUNKOWY GZPO</t>
  </si>
  <si>
    <t>UK-UKB-SXJ2-017</t>
  </si>
  <si>
    <t>SURGISET ZESTAW OPATRUNKOWY GZPU</t>
  </si>
  <si>
    <t>UK-UKB-SXJ2-018</t>
  </si>
  <si>
    <t>SURGISET ZESTAW DO NACIĘCIA IP</t>
  </si>
  <si>
    <t>UK-UKB-SXJ2-019</t>
  </si>
  <si>
    <t>SURGISET ZESTAW DO OPATRUNKU IP</t>
  </si>
  <si>
    <t>UK-UKB-SXJ2-020</t>
  </si>
  <si>
    <t>SURGISET ZESTAW DO OPRACOWANIA RĘKI IP</t>
  </si>
  <si>
    <t>UK-UKB-SXJ2-021</t>
  </si>
  <si>
    <t>SURGISET ZESTAW DO SZYCIA IP</t>
  </si>
  <si>
    <t>UK-UKB-SXJ2-022</t>
  </si>
  <si>
    <t>SURGISET ZESTAW DO ŚCIĘGIEN IP</t>
  </si>
  <si>
    <t>UK-UKB-SXJ2-024</t>
  </si>
  <si>
    <t>SURGISET ZESTAW DO WENEPUNKCJI OITM</t>
  </si>
  <si>
    <t>UK-UKB-SXJ2-025</t>
  </si>
  <si>
    <t>SURGISET ZESTAW DO TRACHEOSTOMII OITM</t>
  </si>
  <si>
    <t>UK-UKB-SXJ2-026</t>
  </si>
  <si>
    <t>SURGISET ZESTAW DO SZYCIA OIOM</t>
  </si>
  <si>
    <t>UK-UKB-SXJ2-028</t>
  </si>
  <si>
    <t>SURGISET ZESTAW DO SZYCIA ON</t>
  </si>
  <si>
    <t>UK-UKB-SXJ2-029</t>
  </si>
  <si>
    <t>SURGISET ZESTAW OPATRUNKOWY MAŁY OUOGZ</t>
  </si>
  <si>
    <t>UK-UKB-SXJ2-030</t>
  </si>
  <si>
    <t>SURGISET ZESTAW OPATRUNKOWY DUŻY OUOGZ</t>
  </si>
  <si>
    <t>UK-UKB-SXJ2-032</t>
  </si>
  <si>
    <t>SURGISET ZESTAW DO USUNIĘCIA SZWÓW OUOGZ</t>
  </si>
  <si>
    <t>UK-UKB-SXJ2-034</t>
  </si>
  <si>
    <t>SURGISET ZESTAW KOMPRESÓW I NACZYNIE PH</t>
  </si>
  <si>
    <t>UK-UKB-SXJ2-035</t>
  </si>
  <si>
    <t>SURGISET ZESTAW ZABIEGOWY Z NARZĘDZIAMI PH</t>
  </si>
  <si>
    <t>UK-UKB-SXJ2-036</t>
  </si>
  <si>
    <t>SURGISET ZESTAW DO TREPANOBIOPSJI KI</t>
  </si>
  <si>
    <t>UK-UKB-SXJ2-037</t>
  </si>
  <si>
    <t>SURGISET ZESTAW ZABIEGOWY Z NARZĘDZIAMI (DO ICD) PH</t>
  </si>
  <si>
    <t>UK-UKB-SXJ2-039</t>
  </si>
  <si>
    <t>SURGISET ZESTAW DO WKŁUCIA CENTRALNEGO OKiIOK</t>
  </si>
  <si>
    <t>UK-UKB-SXJ2-040</t>
  </si>
  <si>
    <t>SURGISET ZESTAW DO USUNIĘCIA DRUTU KIRSHNERA GZPO</t>
  </si>
  <si>
    <t>UK-UKB-SXJ2-041</t>
  </si>
  <si>
    <t>Surgiset Zestaw opatrunkowy MAŁY CH WEW  (KI)</t>
  </si>
  <si>
    <t>UK-UKB-SXJ2-042</t>
  </si>
  <si>
    <t>Surgiset Zestaw opatrunkowy DUŻY CH WEW  (KI)</t>
  </si>
  <si>
    <t>UK-UKB-SXJ2-043</t>
  </si>
  <si>
    <t>Surgiset Zestaw do szycia ODDZ. ZAB.IP</t>
  </si>
  <si>
    <t>UK-UKB-SXJ2-044</t>
  </si>
  <si>
    <t>Surgiset zestaw do trepanobiopsji OH</t>
  </si>
  <si>
    <t>UK-UKB-SXJ2-045</t>
  </si>
  <si>
    <t>Surgiset Cystoskop - GZPU – C</t>
  </si>
  <si>
    <t>UK-UKB-SXJ2-046</t>
  </si>
  <si>
    <t>Surgiset Cystoskop - SEU  p.IV</t>
  </si>
  <si>
    <t>UK-UKB-SXJ2-047</t>
  </si>
  <si>
    <t>Surgiset Dźwignia Albarana - GZPU – C</t>
  </si>
  <si>
    <t>UK-UKB-SXJ2-048</t>
  </si>
  <si>
    <t>Surgiset Dźwignia Albarana - SEU  p.IV</t>
  </si>
  <si>
    <t>UK-UKB-WB10-001</t>
  </si>
  <si>
    <t>STER PARA, &lt;10 NARZ, BLOK OP.</t>
  </si>
  <si>
    <t>UK-UKB-WB30-001</t>
  </si>
  <si>
    <t>STER PARA, &lt;30 NARZ, BLOK OP.</t>
  </si>
  <si>
    <t>UK-UKB-WB50-001</t>
  </si>
  <si>
    <t>STER PARA, &lt;50 NARZ, BLOK OP.</t>
  </si>
  <si>
    <t>UK-UKB-WB70-001</t>
  </si>
  <si>
    <t>STER PARA, &lt;70 NARZ, BLOK OP.</t>
  </si>
  <si>
    <t>UK-UKB-WB90-001</t>
  </si>
  <si>
    <t>STER PARA, &lt;90 NARZ, BLOK OP.</t>
  </si>
  <si>
    <t>UK-UKB-WB91-001</t>
  </si>
  <si>
    <t>STER PARA, &gt;91 NARZ, BLOK OP.</t>
  </si>
  <si>
    <t>UK-UKB-WR10-001</t>
  </si>
  <si>
    <t>STER PARA, &lt;10 NARZ, BLOK OP. ORT i NEUR</t>
  </si>
  <si>
    <t>UK-UKB-WR30-001</t>
  </si>
  <si>
    <t>STER PARA, &lt;30 NARZ, BLOK OP. ORT i NEUR</t>
  </si>
  <si>
    <t>UK-UKB-WR50-001</t>
  </si>
  <si>
    <t>STER PARA, &lt;50 NARZ, BLOK OP. ORT i NEUR</t>
  </si>
  <si>
    <t>UK-UKB-WR70-001</t>
  </si>
  <si>
    <t>STER PARA, &lt;70 NARZ, BLOK OP. ORT i NEUR</t>
  </si>
  <si>
    <t>UK-UKB-WR90-001</t>
  </si>
  <si>
    <t>STER PARA, &lt;90 NARZ, BLOK OP. ORT i NEUR</t>
  </si>
  <si>
    <t>UK-UKB-WR91-001</t>
  </si>
  <si>
    <t>STER PARA, &gt;91 NARZ, BLOK OP. ORT i NEUR</t>
  </si>
  <si>
    <t>UK-UKB-XXXX-060</t>
  </si>
  <si>
    <t>Dezynfekcja. Obuwie operacyjne.</t>
  </si>
  <si>
    <t>Jaki przyjąć standard zużycia testów na proces sterylizacji parowej i plazmowej - jakie indeksy i ilości?</t>
  </si>
  <si>
    <t>Jaki przyjąć standard zużycia preparatów na proces mycia/dezynfekcji automatycznej - jakie indeksy i ilości?</t>
  </si>
  <si>
    <t>Jakie czasy obróbki jednego narzędzia można przyjąć z podziałem na strefę brudną i czystą?</t>
  </si>
  <si>
    <t>Jakie przyjąć standardowe czasy jednego procesu: sterylizatora parowego, sterylizatora niskotemperaturowego, myjki?</t>
  </si>
  <si>
    <t>Główna jednostka miary</t>
  </si>
  <si>
    <t>01-KAN-00ZR-267</t>
  </si>
  <si>
    <t>Kartonik "Absorgyn 10-27cmx7,5cm"</t>
  </si>
  <si>
    <t>SZTUKA</t>
  </si>
  <si>
    <t>01-PUN-5W2S-005</t>
  </si>
  <si>
    <t>KAR 5W 590X390X350 Z/N MATOPAT</t>
  </si>
  <si>
    <t>01-WKL-B060-010</t>
  </si>
  <si>
    <t>WKŁADKI DO KOSZY 300X500 A'500</t>
  </si>
  <si>
    <t>OPAKOWANIE</t>
  </si>
  <si>
    <t>01-WYW-M045-001</t>
  </si>
  <si>
    <t>WYKROJ TMS 45X45CM</t>
  </si>
  <si>
    <t>01-WYW-M130-001</t>
  </si>
  <si>
    <t>WYKRÓJ TMS 130X80CM</t>
  </si>
  <si>
    <t>01-WYW-M160-003</t>
  </si>
  <si>
    <t>WYKRÓJ TMS 160X90CM</t>
  </si>
  <si>
    <t>05-PRE-XXXX-237</t>
  </si>
  <si>
    <t>OLEJ SILIKONOWY OM 1000</t>
  </si>
  <si>
    <t>06-DEK-PNHP-003</t>
  </si>
  <si>
    <t>Orange Solvent 500 ml</t>
  </si>
  <si>
    <t>07-ART-ETYK-010</t>
  </si>
  <si>
    <t>Etykieta termotransferowa 102x55,8 trójdzielna</t>
  </si>
  <si>
    <t>07-ART-XXXX-038</t>
  </si>
  <si>
    <t>plomby do kontenerów bez wskaźnika (1000szt.)</t>
  </si>
  <si>
    <t>07-ART-XXXX-039</t>
  </si>
  <si>
    <t>plomby do kontenerów Uniclip bez wskaźnika (1000szt.)</t>
  </si>
  <si>
    <t>07-ART-XXXX-040</t>
  </si>
  <si>
    <t>kontrola zgrzewu (250szt.)</t>
  </si>
  <si>
    <t>07-ART-XXXX-041</t>
  </si>
  <si>
    <t>kontrola zgrzewu plazma (200szt.)</t>
  </si>
  <si>
    <t>09-UBR-REKA-178</t>
  </si>
  <si>
    <t>Rękawice ochronne do sterylizatora - para-dł. 28cm</t>
  </si>
  <si>
    <t>PARA</t>
  </si>
  <si>
    <t>10-ART-INNE-007</t>
  </si>
  <si>
    <t>Sól tabletkowa 25 kg</t>
  </si>
  <si>
    <t>KILOGRAM</t>
  </si>
  <si>
    <t>10-RIP-0000-045</t>
  </si>
  <si>
    <t>Ręczniki składane Z OPTIMUM białe 2- warstw.</t>
  </si>
  <si>
    <t>10-RIP-XXXX-002</t>
  </si>
  <si>
    <t>Papier toalet. szary</t>
  </si>
  <si>
    <t>ROLKA</t>
  </si>
  <si>
    <t>10-SSP-0000-312</t>
  </si>
  <si>
    <t>WORKI NA ŚMIECI 160L./OP.10SZT/CZARNE</t>
  </si>
  <si>
    <t>10-SSP-0000-344</t>
  </si>
  <si>
    <t>Worki LD 120L A`25 szt czerwone</t>
  </si>
  <si>
    <t>11-MMG-DYSP-001</t>
  </si>
  <si>
    <t>MMG AMBULEX DYSPENSER PLASTIKOWY PODAJNIK NA RĘKAWICE ZABIEGOWE</t>
  </si>
  <si>
    <t>11-MMG-PEN8-001</t>
  </si>
  <si>
    <t>MMG PENDRIVE MATOPAT/TRICOMED/CITONET 8GB</t>
  </si>
  <si>
    <t>13-CZM-0000-346</t>
  </si>
  <si>
    <t>Kaseta Sterrad 100S 5 szt.</t>
  </si>
  <si>
    <t>14-ODC-XXXX-222</t>
  </si>
  <si>
    <t>Naboje z tlenkiem etylenu GS-2</t>
  </si>
  <si>
    <t>14-ODC-XXXX-223</t>
  </si>
  <si>
    <t>HELIX test kontr.ster.EO aplik.A'100</t>
  </si>
  <si>
    <t>14-ODC-XXXX-224</t>
  </si>
  <si>
    <t>DESPREY 5L</t>
  </si>
  <si>
    <t>14-ODC-XXXX-226</t>
  </si>
  <si>
    <t>Chromol 500 ml</t>
  </si>
  <si>
    <t>14-ODC-XXXX-228</t>
  </si>
  <si>
    <t>Incidin M Spray ( do spr. obuwia)</t>
  </si>
  <si>
    <t>14-ODC-XXXX-236</t>
  </si>
  <si>
    <t>Virkon 200g</t>
  </si>
  <si>
    <t>14-ODC-XXXX-257</t>
  </si>
  <si>
    <t>SÓL TABLETKOWANA 1KG</t>
  </si>
  <si>
    <t>14-ODC-XXXX-272</t>
  </si>
  <si>
    <t>Olej sterylit GB600 300 ml.</t>
  </si>
  <si>
    <t>14-ODC-XXXX-277</t>
  </si>
  <si>
    <t>Orange Solvent DE 500 ml</t>
  </si>
  <si>
    <t>14-ODC-XXXX-278</t>
  </si>
  <si>
    <t>G-502 BUZ POINT 200 ml</t>
  </si>
  <si>
    <t>14-ODC-XXXX-283</t>
  </si>
  <si>
    <t>Viruton Strong 5 litrów</t>
  </si>
  <si>
    <t>14-ODC-XXXX-306</t>
  </si>
  <si>
    <t>Spezial Oilspray 500ml</t>
  </si>
  <si>
    <t>14-ODC-XXXX-307</t>
  </si>
  <si>
    <t>NEODISHER DEKONTA AF 20L</t>
  </si>
  <si>
    <t>14-ODC-XXXX-308</t>
  </si>
  <si>
    <t>neodisher TN</t>
  </si>
  <si>
    <t>14-ODC-XXXX-812</t>
  </si>
  <si>
    <t>FARENA - 5L</t>
  </si>
  <si>
    <t>14-ODC-XXXX-813</t>
  </si>
  <si>
    <t>WASA SOFT - 0,5L</t>
  </si>
  <si>
    <t>14-ODC-XXXX-814</t>
  </si>
  <si>
    <t>WASA SOFT - 1L</t>
  </si>
  <si>
    <t>14-ODC-XXXX-821</t>
  </si>
  <si>
    <t>AHD 1000 - 0,5L</t>
  </si>
  <si>
    <t>14-ODC-XXXX-822</t>
  </si>
  <si>
    <t>AHD 1000 - 1L</t>
  </si>
  <si>
    <t>14-ODC-XXXX-826</t>
  </si>
  <si>
    <t>ANIOSGEL 85 NPC - 0,5 L butelka kwadratowa bez pompki</t>
  </si>
  <si>
    <t>14-ODC-XXXX-829</t>
  </si>
  <si>
    <t>ANIOSGEL 85 NPC -1 L butelka okrągła z pompką</t>
  </si>
  <si>
    <t>14-ODC-XXXX-830</t>
  </si>
  <si>
    <t>ANIOSGEL 85 NPC - 5L</t>
  </si>
  <si>
    <t>14-ODC-XXXX-831</t>
  </si>
  <si>
    <t>STERISOL SOAP - 0,7L</t>
  </si>
  <si>
    <t>14-ODC-XXXX-832</t>
  </si>
  <si>
    <t>STERISOL SOAP ULTRA MILD - 0,7L</t>
  </si>
  <si>
    <t>14-ODC-XXXX-834</t>
  </si>
  <si>
    <t>STERISOL AHD 1000 - 0,7L</t>
  </si>
  <si>
    <t>14-ODC-XXXX-836</t>
  </si>
  <si>
    <t>STERISOL PREOP - 0,7L</t>
  </si>
  <si>
    <t>14-ODC-XXXX-839</t>
  </si>
  <si>
    <t>STERISOL CREAM - 0,7L</t>
  </si>
  <si>
    <t>14-ODC-XXXX-842</t>
  </si>
  <si>
    <t>MEDIWAX - 0,075L</t>
  </si>
  <si>
    <t>14-ODC-XXXX-844</t>
  </si>
  <si>
    <t>ANIOSPRAY QUICK 1L bez spryskiwacza</t>
  </si>
  <si>
    <t>14-ODC-XXXX-845</t>
  </si>
  <si>
    <t>ANIOSPRAY QUICK 1L ze spryskiwaczem</t>
  </si>
  <si>
    <t>14-ODC-XXXX-846</t>
  </si>
  <si>
    <t>ANIOSPRAY QUICK 5L</t>
  </si>
  <si>
    <t>14-ODC-XXXX-847</t>
  </si>
  <si>
    <t>MEDIWIPES DM - tuba 100 szt.</t>
  </si>
  <si>
    <t>14-ODC-XXXX-848</t>
  </si>
  <si>
    <t>MEDIWIPES DM - wkład.uzup. 100 szt.</t>
  </si>
  <si>
    <t>14-ODC-XXXX-849</t>
  </si>
  <si>
    <t>MEDIWIPES DM - flow-pack 100 szt.</t>
  </si>
  <si>
    <t>14-ODC-XXXX-850</t>
  </si>
  <si>
    <t>MEDIWIPES PLUS - tuba 100 szt.</t>
  </si>
  <si>
    <t>14-ODC-XXXX-851</t>
  </si>
  <si>
    <t>MEDIWIPES PLUS - wkład.uzup. 100 szt.</t>
  </si>
  <si>
    <t>14-ODC-XXXX-852</t>
  </si>
  <si>
    <t>HAZ TABS - 100 tab</t>
  </si>
  <si>
    <t>14-ODC-XXXX-853</t>
  </si>
  <si>
    <t>CHLOR-CLEAN - puszka 200 szt. tabletek</t>
  </si>
  <si>
    <t>14-ODC-XXXX-855</t>
  </si>
  <si>
    <t>SURFANIOS LEMON FRESH MD 5L</t>
  </si>
  <si>
    <t>14-ODC-XXXX-857</t>
  </si>
  <si>
    <t>LYSOFORMIN PLUS-SCHAUM 5L</t>
  </si>
  <si>
    <t>14-ODC-XXXX-858</t>
  </si>
  <si>
    <t>LYSOFORMIN 3000 1L</t>
  </si>
  <si>
    <t>14-ODC-XXXX-861</t>
  </si>
  <si>
    <t>ANIOSEPT ACTIV 5 KG</t>
  </si>
  <si>
    <t>14-ODC-XXXX-863</t>
  </si>
  <si>
    <t>ANIOSYME DD1 5L</t>
  </si>
  <si>
    <t>14-ODC-XXXX-864</t>
  </si>
  <si>
    <t>ANIOSYME SYNERGY 5L</t>
  </si>
  <si>
    <t>14-ODC-XXXX-865</t>
  </si>
  <si>
    <t>ANIOSYME DLT PLUS 5L</t>
  </si>
  <si>
    <t>14-ODC-XXXX-870</t>
  </si>
  <si>
    <t>NEODISHER MEDICLEAN FORTE - 20L</t>
  </si>
  <si>
    <t>14-ODC-XXXX-871</t>
  </si>
  <si>
    <t>NEODISHER MULTIZYM - 5L</t>
  </si>
  <si>
    <t>14-ODC-XXXX-875</t>
  </si>
  <si>
    <t>NEODISHER MEDIKLAR - 5L</t>
  </si>
  <si>
    <t>14-ODC-XXXX-876</t>
  </si>
  <si>
    <t>NEODISHER MEDIKLAR - 20L</t>
  </si>
  <si>
    <t>14-ODC-XXXX-877</t>
  </si>
  <si>
    <t>NEODISHER IP SPRAY - 12x0,4L</t>
  </si>
  <si>
    <t>14-ODC-XXXX-879</t>
  </si>
  <si>
    <t>NEODISHER SEPTO DN - 20L</t>
  </si>
  <si>
    <t>14-ODC-XXXX-880</t>
  </si>
  <si>
    <t>NEODISHER SEPTO PRECLEAN - 5L</t>
  </si>
  <si>
    <t>14-ODC-XXXX-912</t>
  </si>
  <si>
    <t>Chemiczny test wieloparametrowy, podwójny, klasa 4 - 500 SZT</t>
  </si>
  <si>
    <t>14-ODC-XXXX-916</t>
  </si>
  <si>
    <t>CHUSTECZKI MEDILAB SYSTEM DRY&amp;WET WIPES, ZWÓJ 150szt. x 8 rolek</t>
  </si>
  <si>
    <t>14-ODC-XXXX-981</t>
  </si>
  <si>
    <t>FUGATEN Spray butelka 1 litrowa ze spryskiwaczem</t>
  </si>
  <si>
    <t>14-ODC-XXXX-982</t>
  </si>
  <si>
    <t>FUGATEN Spray kanister 5 litrowy</t>
  </si>
  <si>
    <t>14-ODC-XXXX-983</t>
  </si>
  <si>
    <t>VIRUSOLVE+ Koncentrat MC-1010 kanister 5 litrów</t>
  </si>
  <si>
    <t>14-ODC-XXXX-D22</t>
  </si>
  <si>
    <t>Steranios 2% 5l</t>
  </si>
  <si>
    <t>14-ODC-XXXX-E26</t>
  </si>
  <si>
    <t>NEOBLANK karton 12szt x 0,75l</t>
  </si>
  <si>
    <t>14-SPL-XXXX-333</t>
  </si>
  <si>
    <t>Chemiczny wskaźnik paskowy 1000 szt.</t>
  </si>
  <si>
    <t>14-SPL-XXXX-337</t>
  </si>
  <si>
    <t>Testy uzupełniające do Helix Bowie-Dick 250 szt.</t>
  </si>
  <si>
    <t>14-SPL-XXXX-340</t>
  </si>
  <si>
    <t>Testy Des-Check 90/5 100 szt.</t>
  </si>
  <si>
    <t>14-SPL-XXXX-352</t>
  </si>
  <si>
    <t>STF SOIL TEST</t>
  </si>
  <si>
    <t>14-SPL-XXXX-353</t>
  </si>
  <si>
    <t>TEST H2O2 , 200 SZT.</t>
  </si>
  <si>
    <t>14-SPL-XXXX-354</t>
  </si>
  <si>
    <t>TEST STF KONTROLA MYCIA MECHANICZNEGO , 100 SZT</t>
  </si>
  <si>
    <t>14-SPL-XXXX-369</t>
  </si>
  <si>
    <t>Test ninhydrynowy - zanieczyszczenia białkowe</t>
  </si>
  <si>
    <t>14-SPL-XXXX-378</t>
  </si>
  <si>
    <t>szczotka dwustronna do mycia narzędzi z włosiem ze stali nierdzewnej</t>
  </si>
  <si>
    <t>14-SPL-XXXX-390</t>
  </si>
  <si>
    <t>BD CONTROL</t>
  </si>
  <si>
    <t>14-SPL-XXXX-460</t>
  </si>
  <si>
    <t>Test emulacyjny klasy VI 5,3min/15min op.a 250szt</t>
  </si>
  <si>
    <t>14-SPL-XXXX-682</t>
  </si>
  <si>
    <t>Taśma ze wskaźnikiem ster. par 18 mm x 50 m</t>
  </si>
  <si>
    <t>14-SPL-XXXX-830</t>
  </si>
  <si>
    <t>NABOJE GAZOWE Z TLENKIEM ETYLENU 4-134</t>
  </si>
  <si>
    <t>14-SPL-XXXX-863</t>
  </si>
  <si>
    <t>Ampułkowy test biologiczny, odczyt końcowy 24h. 100szt</t>
  </si>
  <si>
    <t>14-SPL-XXXX-996</t>
  </si>
  <si>
    <t>Kasety do sterylizatora plazmowego</t>
  </si>
  <si>
    <t>14-SPL-XXXX-D85</t>
  </si>
  <si>
    <t>Elastyczna szczotka do czyszczenia kanałów roboczych z włosiem 3 mm</t>
  </si>
  <si>
    <t>14-SPL-XXXX-D86</t>
  </si>
  <si>
    <t>FLEXISYSTEM-czyściki elastyczne podwójne 15cm-100 szt</t>
  </si>
  <si>
    <t>14-SPL-XXXX-F15</t>
  </si>
  <si>
    <t>Szczotka do mycia narzędzi wł. stal dł 18 cm</t>
  </si>
  <si>
    <t>14-TST-XXXX-001</t>
  </si>
  <si>
    <t>TEST BOWIE DICK DO STERYLIZACJI</t>
  </si>
  <si>
    <t>14-TST-XXXX-106</t>
  </si>
  <si>
    <t>TST 15min.test emulacyjny para A'100</t>
  </si>
  <si>
    <t>14-TST-XXXX-107</t>
  </si>
  <si>
    <t>TST 4min.test emulacyjny para A'100</t>
  </si>
  <si>
    <t>14-TST-XXXX-108</t>
  </si>
  <si>
    <t>Taśma do steryl/para bez wskaźn.19mm</t>
  </si>
  <si>
    <t>14-TST-XXXX-109</t>
  </si>
  <si>
    <t>Biologiczny ampułkowy test H2O2 plaz</t>
  </si>
  <si>
    <t>14-TST-XXXX-111</t>
  </si>
  <si>
    <t>Kaseta Sterad (5szt=1)</t>
  </si>
  <si>
    <t>14-TST-XXXX-112</t>
  </si>
  <si>
    <t>Des-Check test do kontr.term A'100</t>
  </si>
  <si>
    <t>14-TST-XXXX-114</t>
  </si>
  <si>
    <t>STF sprawdzian mycia mech.(100szt)</t>
  </si>
  <si>
    <t>14-TST-XXXX-115</t>
  </si>
  <si>
    <t>Test biologiczny(tlenek etylenu)A100</t>
  </si>
  <si>
    <t>14-TST-XXXX-116</t>
  </si>
  <si>
    <t>Wskaźnik chem.do kontr.plazm A250</t>
  </si>
  <si>
    <t>14-TST-XXXX-119</t>
  </si>
  <si>
    <t>KASETA STERRAD 100S</t>
  </si>
  <si>
    <t>14-TST-XXXX-121</t>
  </si>
  <si>
    <t>TEST BIOLOGICZNY-STER RAD</t>
  </si>
  <si>
    <t>14-TST-XXXX-202</t>
  </si>
  <si>
    <t>TEST ZGRZEWU</t>
  </si>
  <si>
    <t>14-TST-XXXX-206</t>
  </si>
  <si>
    <t>DES CHECK test dez. term. 90 C/5 min</t>
  </si>
  <si>
    <t>14-TST-XXXX-209</t>
  </si>
  <si>
    <t>Test TST 134/5,3 min, a'200</t>
  </si>
  <si>
    <t>14-TST-XXXX-213</t>
  </si>
  <si>
    <t>Bowie Dick Control test a'100 szt</t>
  </si>
  <si>
    <t>14-TST-XXXX-215</t>
  </si>
  <si>
    <t>TST 5,3/15 test emulacyjny para 100 szt</t>
  </si>
  <si>
    <t>100 SZTUK</t>
  </si>
  <si>
    <t>14-TST-XXXX-220</t>
  </si>
  <si>
    <t>test kl V integrator do pary wodnej a'1000</t>
  </si>
  <si>
    <t>14-TST-XXXX-221</t>
  </si>
  <si>
    <t>test kontroli mycia mechanicznego STF a100</t>
  </si>
  <si>
    <t>14-TST-XXXX-222</t>
  </si>
  <si>
    <t>Test kontroli dezynfekcji termicznej 90st./5min (200 szt.)</t>
  </si>
  <si>
    <t>14-TST-XXXX-223</t>
  </si>
  <si>
    <t>STERIM Test do kontroli dezynfekcji termicznej 90st./5 min.op. 200 szt</t>
  </si>
  <si>
    <t>14-TST-XXXX-225</t>
  </si>
  <si>
    <t>Test TST kl 6 134 C/ 4 min A100</t>
  </si>
  <si>
    <t>16-141-MATO-002</t>
  </si>
  <si>
    <t>ZAWIESZKA DO ODZIEŻY TKANINOWEJ 80X140MM</t>
  </si>
  <si>
    <t>16-141-MATO-003</t>
  </si>
  <si>
    <t>ZAWIESZKA DO FARTUCHÓW 74X144MM B/N</t>
  </si>
  <si>
    <t>16-ETY-XXXX-004</t>
  </si>
  <si>
    <t>Kalka do drukarki Wax-Reisin 110x450</t>
  </si>
  <si>
    <t>16-ETY-XXXX-005</t>
  </si>
  <si>
    <t>Etykieta-Sandwich 102x55,8</t>
  </si>
  <si>
    <t>16-ETY-XXXX-006</t>
  </si>
  <si>
    <t>KALKA TERMOTRANSFEROWA 110X450 A100</t>
  </si>
  <si>
    <t>16-R07-ETYK-009</t>
  </si>
  <si>
    <t>***ET TAG SAMOP CZYSTA 100X125(2 TAGI)</t>
  </si>
  <si>
    <t>1000 SZTUK</t>
  </si>
  <si>
    <t>21-FOX-SZTU-048</t>
  </si>
  <si>
    <t>GAZA BAWEŁNIANA - CZYŚCIWO</t>
  </si>
  <si>
    <t>22-PLT-0000-001</t>
  </si>
  <si>
    <t>PALETA EURO</t>
  </si>
  <si>
    <t>BC-071-A050-003</t>
  </si>
  <si>
    <t>BC WATA BAW A50G</t>
  </si>
  <si>
    <t>BC-072-A050-002</t>
  </si>
  <si>
    <t>BC WATA BAW-WIS A50G</t>
  </si>
  <si>
    <t>BC-082-E048-003</t>
  </si>
  <si>
    <t>***BC PLAT N OWAL DUZE A40+20% W ZAC</t>
  </si>
  <si>
    <t>BC-082-K050-007</t>
  </si>
  <si>
    <t>BC PLAT KWAD A50 W ZACH</t>
  </si>
  <si>
    <t>BE-013-RW10-166</t>
  </si>
  <si>
    <t>BPER ULTRA BLUE A10</t>
  </si>
  <si>
    <t>BE-042-I010-003</t>
  </si>
  <si>
    <t>***E BMED CHUST NAS INT A10</t>
  </si>
  <si>
    <t>BE-043-B004-008</t>
  </si>
  <si>
    <t>P T KARO A4 BIAŁY</t>
  </si>
  <si>
    <t>BE-043-Z004-R07</t>
  </si>
  <si>
    <t>P T KARO A4-ŻÓŁTY 981</t>
  </si>
  <si>
    <t>BE-139-N010-022</t>
  </si>
  <si>
    <t>ABSORGYN 27X7,5CM Z FOLIA A10 KAR J</t>
  </si>
  <si>
    <t>BE-139-N400-003</t>
  </si>
  <si>
    <t>ABSORGYN 27X7,5CM Z FOLIA A400</t>
  </si>
  <si>
    <t>CH-221-N500-G03</t>
  </si>
  <si>
    <t>DR MAX NEW PŁYN NACZ ALOES SEHR GUT 500ML</t>
  </si>
  <si>
    <t>CH-221-N500-N09</t>
  </si>
  <si>
    <t>***DR MAX NEW PL DO NACZ MIET 500ML-PL EX</t>
  </si>
  <si>
    <t>CH-221-N500-N10</t>
  </si>
  <si>
    <t>DR MAX NEW PL DO NACZ CYTR 500ML-PL E</t>
  </si>
  <si>
    <t>CH-221-NC5L-N01</t>
  </si>
  <si>
    <t>DR MAX PŁ DO NACZ CYTR 5L-ET PL EX</t>
  </si>
  <si>
    <t>CH-221-NM5L-N01</t>
  </si>
  <si>
    <t>DR MAX PŁ DO NACZ MIĘT 5L- PL EX*</t>
  </si>
  <si>
    <t>CH-221-S500-N01</t>
  </si>
  <si>
    <t>DR MAX NEW PŁ DO SZYB NIE AT 500ML-PL EX</t>
  </si>
  <si>
    <t>CH-221-SZ5L-N01</t>
  </si>
  <si>
    <t>DR MAX PŁ DO SZ ZIEL 5L-ET PL EX*</t>
  </si>
  <si>
    <t>CH-221-UC5L-N01</t>
  </si>
  <si>
    <t>DR MAX PŁ UNI CYTR 5L-ET PL EX</t>
  </si>
  <si>
    <t>CH-222-P500-N01</t>
  </si>
  <si>
    <t>***DR MAX NEW PROSZ DO CZYSZ KWIT 500G-PL EX</t>
  </si>
  <si>
    <t>CH-222-Z750-G03</t>
  </si>
  <si>
    <t>DR MAX NEW ŻEL DO TOALET SEHR GUT 750G</t>
  </si>
  <si>
    <t>CH-222-Z750-N01</t>
  </si>
  <si>
    <t>DR MAX NEW WC ŻEL LEŚNY 750G-PL EX</t>
  </si>
  <si>
    <t>EO-C04-0050-001</t>
  </si>
  <si>
    <t>EVA DERMO Przeciwzmarszczowy krem na dzień 50ml PL-GB</t>
  </si>
  <si>
    <t>EO-C05-0050-001</t>
  </si>
  <si>
    <t>EVA DERMO Przeciwzmarszczkowo -odżywczy  krem – maska na noc 50ml PL-GB</t>
  </si>
  <si>
    <t>EO-C09-E200-001</t>
  </si>
  <si>
    <t>EVA DERMO Emulsja micelarna 200ml PL-GB</t>
  </si>
  <si>
    <t>EO-C09-S200-001</t>
  </si>
  <si>
    <t>EVA DERMO Serum tonizujące 200ml PL-GB</t>
  </si>
  <si>
    <t>EO-C0O-0030-001</t>
  </si>
  <si>
    <t>EVA DERMO Odżywczy olejek do twarzy przywracający witalność 30ml PL-GB</t>
  </si>
  <si>
    <t>ES-F06-F020-0G3</t>
  </si>
  <si>
    <t>***ES BALS D/OP SPF20 200ML -G3</t>
  </si>
  <si>
    <t>EU-C07-R100-001</t>
  </si>
  <si>
    <t>EN ROZJAS KREM RAK/PAZNO VIT C 100ml</t>
  </si>
  <si>
    <t>HK-ALA-CY05-B00</t>
  </si>
  <si>
    <t>PROSZEK DO CZYSZCZENIA 0,5 KG EMIL (CYTRYNA)</t>
  </si>
  <si>
    <t>HK-ALA-MM01-099</t>
  </si>
  <si>
    <t>MLECZKO DO CZYSZCZENIA MORSKIE 700ML YPLON</t>
  </si>
  <si>
    <t>HK-AMY-MER5-081</t>
  </si>
  <si>
    <t>MYDŁO W PŁYNIE 5L</t>
  </si>
  <si>
    <t>HK-AOP-CF30-099</t>
  </si>
  <si>
    <t>COCTAIL FRUIT 300ML</t>
  </si>
  <si>
    <t>HK-AOP-MA15-099</t>
  </si>
  <si>
    <t>MARINE ŻEL 150ML</t>
  </si>
  <si>
    <t>HK-APM-ZT03-099</t>
  </si>
  <si>
    <t>ZMYWAK A'5SZT/OP</t>
  </si>
  <si>
    <t>HK-APT-PB18-A19</t>
  </si>
  <si>
    <t>PAPIER TOALETOWY FLAWIA FAMILIJNA BIAŁY A'18 RL/OP</t>
  </si>
  <si>
    <t>HK-APT-PL18-A19</t>
  </si>
  <si>
    <t>PAPIER TOALETOWY FLAWIA FAMILIJNA ŁOSOSIOWY A'18 RL/OP</t>
  </si>
  <si>
    <t>HK-ASG-ST07-099</t>
  </si>
  <si>
    <t>ŚCIERECZKA Z MIKROFAZY CZERWONA 40X40CM (IM-AKC-0302R)</t>
  </si>
  <si>
    <t>HK-AWF-LD12-148</t>
  </si>
  <si>
    <t>WORKI FOLIOWE LD 120L NIEBIESKIE (GRUBE) A'25SZT/RL</t>
  </si>
  <si>
    <t>HK-AWF-LD12-349</t>
  </si>
  <si>
    <t>WORKI FOLIOWE LD 120L CZERWONE (GRUBE) A'10 SZT/RL</t>
  </si>
  <si>
    <t>HK-AWF-LD16-148</t>
  </si>
  <si>
    <t>WORKI FOLIOWE LD 160L NIEBIESKIE (GRUBE) A'10 SZT/RL</t>
  </si>
  <si>
    <t>HK-AWF-LD60-149</t>
  </si>
  <si>
    <t>WORKI FOLIOWE LD 60L NIEBIESKIE (GRUBE) A'50SZT/RL</t>
  </si>
  <si>
    <t>HK-AWF-LD60-199</t>
  </si>
  <si>
    <t>WORKI FOLIOWE LD 60L NIEBIESKIE (GRUBE) A'20SZT/RL</t>
  </si>
  <si>
    <t>HK-AWF-LD60-348</t>
  </si>
  <si>
    <t>WORKI FOLIOWE LD 60L CZERWONE (GRUBE) A'50SZT/RL</t>
  </si>
  <si>
    <t>HK-AWF-LD60-399</t>
  </si>
  <si>
    <t>WORKI FOLIOWE LD 60L CZERWONE (GRUBE) A'20 SZT/RL</t>
  </si>
  <si>
    <t>HK-AWF-LD60-699</t>
  </si>
  <si>
    <t>WORKI FOLIOWE LD 60L ZIELONE (GRUBE) A'20 SZT/RL</t>
  </si>
  <si>
    <t>HK-AWF-LD60-799</t>
  </si>
  <si>
    <t>WORKI FOLIOWE LD 60L ŻÓŁTE (GRUBE) A'20 SZT/RL</t>
  </si>
  <si>
    <t>MA-101-A100-002</t>
  </si>
  <si>
    <t>KG 17N 8W 7,5X7,5CM TP A100 NJ</t>
  </si>
  <si>
    <t>MA-101-A100-003</t>
  </si>
  <si>
    <t>KG 17N 8W 10X10CM TP A100 NJ</t>
  </si>
  <si>
    <t>MA-101-A500-006</t>
  </si>
  <si>
    <t>KG 13N 12W 9X9CM PE A500 NJ</t>
  </si>
  <si>
    <t>MA-102-B003-006</t>
  </si>
  <si>
    <t>KG 17N 12W 7,5X7,5CM BLI A3 J</t>
  </si>
  <si>
    <t>MA-102-B003-010</t>
  </si>
  <si>
    <t>KG 17N 16W 7,5X7,5CM BLI A3 J</t>
  </si>
  <si>
    <t>MA-103-A100-001</t>
  </si>
  <si>
    <t>KW 30G 4W 5X5CM TP A100 NJ</t>
  </si>
  <si>
    <t>MA-103-A100-003</t>
  </si>
  <si>
    <t>KW 30G 4W 10X10CM TP A100 NJ</t>
  </si>
  <si>
    <t>MA-109-2010-002</t>
  </si>
  <si>
    <t>PKG (7/8 10/8)17 TPF</t>
  </si>
  <si>
    <t>MA-109-2010-009</t>
  </si>
  <si>
    <t>PKG (7/12)17 A10 BLI</t>
  </si>
  <si>
    <t>MA-109-2010-016</t>
  </si>
  <si>
    <t>PKG (7/12 10/12)17 TPF</t>
  </si>
  <si>
    <t>MA-109-2020-002</t>
  </si>
  <si>
    <t>***PKG (10/8)17 A20 TPF</t>
  </si>
  <si>
    <t>MA-109-2020-030</t>
  </si>
  <si>
    <t>CPL PKG (10/8)17 2X10 TPF</t>
  </si>
  <si>
    <t>MA-109-2020-055</t>
  </si>
  <si>
    <t>*** PKG (7/12)17 A20 TPF</t>
  </si>
  <si>
    <t>MA-112-S090-003</t>
  </si>
  <si>
    <t>GO B 17N 0,90X200M SKŁ NJ</t>
  </si>
  <si>
    <t>MA-133-SETM-005</t>
  </si>
  <si>
    <t>MDR SER TMS 160X90CM N PE A25 NJ</t>
  </si>
  <si>
    <t>MA-134-WOPE-001</t>
  </si>
  <si>
    <t>MDR WOR PE 70X50CM TUR TPF A1 J</t>
  </si>
  <si>
    <t>MA-141-P00K-001</t>
  </si>
  <si>
    <t>***TKZ MEDIDRESS FA OP TKAN POLIES XXL NJ</t>
  </si>
  <si>
    <t>MA-141-WLOK-001</t>
  </si>
  <si>
    <t>MATODRE FA ZAB STAND SB 17 WOR A10 NJ</t>
  </si>
  <si>
    <t>MA-142-KOMW-003</t>
  </si>
  <si>
    <t>MATODRE KO OP SMS45 L/176 A1 WOR PE NJ</t>
  </si>
  <si>
    <t>MA-142-KOMW-011</t>
  </si>
  <si>
    <t>MATODRE KO OP SMS45 XS/158 GRAN A1 WOR PE NJ</t>
  </si>
  <si>
    <t>MA-142-TF35-001</t>
  </si>
  <si>
    <t>MATODRE FA OP PRZ TF 87X120CM NJ A50</t>
  </si>
  <si>
    <t>MA-142-TF35-002</t>
  </si>
  <si>
    <t>MATODRE FA OP PRZ TF 67X90CM NJ A50</t>
  </si>
  <si>
    <t>MA-142-WLOK-094</t>
  </si>
  <si>
    <t>MATODRE CZ LEK SB17 N NJ A100</t>
  </si>
  <si>
    <t>MA-142-WLOK-097</t>
  </si>
  <si>
    <t>MATODRE CZ PIEL ŚR55 SB17 N NJ A100</t>
  </si>
  <si>
    <t>MA-142-WLOK-103</t>
  </si>
  <si>
    <t>MATODRE FA CH F1 TMS XL N NJ A10</t>
  </si>
  <si>
    <t>MA-142-WLOK-113</t>
  </si>
  <si>
    <t>***MATODRE FA ZAB TMS L Z NJ A10</t>
  </si>
  <si>
    <t>MA-142-WLOK-116</t>
  </si>
  <si>
    <t>***MATODRE FA ZAB TMS XL Z NJ A10</t>
  </si>
  <si>
    <t>MA-142-WLOK-133</t>
  </si>
  <si>
    <t>MATODRE CZ LEK Z TROK SB17 N NJ A100</t>
  </si>
  <si>
    <t>MA-142-WLOK-195</t>
  </si>
  <si>
    <t>SURGIMASK MAS CH 3W N Z TROK NJ A50</t>
  </si>
  <si>
    <t>MA-142-WLOK-605</t>
  </si>
  <si>
    <t>MATODRE FA CH STAND SMS35 M N NJ A10</t>
  </si>
  <si>
    <t>MA-142-WLOK-606</t>
  </si>
  <si>
    <t>MATODRE FA CH STAND SMS35 L N NJ A10</t>
  </si>
  <si>
    <t>MA-142-WLOK-607</t>
  </si>
  <si>
    <t>MATODRE FA CH STAND SMS35 XL N NJ A10</t>
  </si>
  <si>
    <t>MA-142-WLOK-611</t>
  </si>
  <si>
    <t>***MATODRE FA CH STAND SMS35 XL Z NJ A10</t>
  </si>
  <si>
    <t>MA-142-WLOK-614</t>
  </si>
  <si>
    <t>MATODRE FA CH PERF SMS35/PE L N NJ A10</t>
  </si>
  <si>
    <t>MA-142-WLOK-615</t>
  </si>
  <si>
    <t>MATODRE FA CH PERF SMS35/PE XL N NJ A10</t>
  </si>
  <si>
    <t>MA-142-WLOK-741</t>
  </si>
  <si>
    <t>OCHRAN NA OBUWIE WŁÓKN 35G A100</t>
  </si>
  <si>
    <t>MA-142-WLOK-901</t>
  </si>
  <si>
    <t>SURGIMASK MAS CH PP N GUMKA NJ A50</t>
  </si>
  <si>
    <t>MA-143-FACM-003</t>
  </si>
  <si>
    <t>MATODRE FA CH PERF SMS35/PE XL N A1 BLI J</t>
  </si>
  <si>
    <t>MA-143-TF45-001</t>
  </si>
  <si>
    <t>MATODRE ZA TF MANKIET PARA J</t>
  </si>
  <si>
    <t>MA-143-WLOK-059</t>
  </si>
  <si>
    <t>***MATODRE FA CH F4 TF/TMS XL Z J</t>
  </si>
  <si>
    <t>MA-143-WLOK-063</t>
  </si>
  <si>
    <t>***MATODRE CZ LEK SB17 Z BLI J</t>
  </si>
  <si>
    <t>MA-143-WLOK-074</t>
  </si>
  <si>
    <t>***MATODRE FA CH F3 BP/TMS XL N J</t>
  </si>
  <si>
    <t>MA-143-WLOK-085</t>
  </si>
  <si>
    <t>***MATODRE FA ZAB TMS20 XL Z TPF J</t>
  </si>
  <si>
    <t>MA-144-L000-004</t>
  </si>
  <si>
    <t>REK AMBULEX LA PUD ROZ L A100</t>
  </si>
  <si>
    <t>MA-144-L000-006</t>
  </si>
  <si>
    <t>REK AMBULEX P LA NPUD ROZ L A100</t>
  </si>
  <si>
    <t>MA-144-L000-010</t>
  </si>
  <si>
    <t>REK AMBULEX VINYL NPUD ROZ L A100</t>
  </si>
  <si>
    <t>MA-144-L000-017</t>
  </si>
  <si>
    <t>REK AMBULEX NITRYL BLACK NPUD ROZ L A100</t>
  </si>
  <si>
    <t>MA-144-L000-018</t>
  </si>
  <si>
    <t>REK AMBULEX NITRYL NJ NPUD ROZ L A100</t>
  </si>
  <si>
    <t>MA-144-L000-019</t>
  </si>
  <si>
    <t>REK AMBULEX NITRYL NJ NPUD FIOLET ROZ L A100</t>
  </si>
  <si>
    <t>MA-144-M000-004</t>
  </si>
  <si>
    <t>REK AMBULEX LA PUD ROZ M A100</t>
  </si>
  <si>
    <t>MA-144-M000-006</t>
  </si>
  <si>
    <t>REK AMBULEX P LA NPUD ROZ M A100</t>
  </si>
  <si>
    <t>MA-144-M000-010</t>
  </si>
  <si>
    <t>REK AMBULEX VINYL NPUD ROZ M A100</t>
  </si>
  <si>
    <t>MA-144-M000-017</t>
  </si>
  <si>
    <t>REK AMBULEX NITRYL BLACK NPUD ROZ M A100</t>
  </si>
  <si>
    <t>MA-144-M000-018</t>
  </si>
  <si>
    <t>REK AMBULEX NITRYL NJ NPUD ROZ M A100</t>
  </si>
  <si>
    <t>MA-144-M000-019</t>
  </si>
  <si>
    <t>REK AMBULEX NITRYL NJ NPUD FIOLET ROZ M A100</t>
  </si>
  <si>
    <t>MA-144-S000-004</t>
  </si>
  <si>
    <t>REK AMBULEX LA PUD ROZ S A100</t>
  </si>
  <si>
    <t>MA-144-S000-006</t>
  </si>
  <si>
    <t>REK AMBULEX P LA NPUD ROZ S A100</t>
  </si>
  <si>
    <t>MA-144-S000-017</t>
  </si>
  <si>
    <t>REK AMBULEX NITRYL BLACK NPUD ROZ S A100</t>
  </si>
  <si>
    <t>MA-144-S000-018</t>
  </si>
  <si>
    <t>REK AMBULEX NITRYL NPUD ROZ S A100 NJ</t>
  </si>
  <si>
    <t>MA-144-S000-019</t>
  </si>
  <si>
    <t>REK AMBULEX NITRYL NJ NPUD FIOLET ROZ S A100</t>
  </si>
  <si>
    <t>MA-144-XL00-004</t>
  </si>
  <si>
    <t>REK AMBULEX PUD ROZ XL A100</t>
  </si>
  <si>
    <t>MA-144-XL00-019</t>
  </si>
  <si>
    <t>REK AMBULEX NITRYL NJ NPUD FIOLET ROZ XL A100</t>
  </si>
  <si>
    <t>MA-161-MMMM-039</t>
  </si>
  <si>
    <t>FIXOPORE 6CMX1M</t>
  </si>
  <si>
    <t>MA-161-MMMM-040</t>
  </si>
  <si>
    <t>FIXOPORE S 5X7,2CM A100</t>
  </si>
  <si>
    <t>MA-166-MMMM-015</t>
  </si>
  <si>
    <t>FIXOVIS 6CMX1M</t>
  </si>
  <si>
    <t>MA-166-MMMM-016</t>
  </si>
  <si>
    <t>FIXOVIS 8CMX1M</t>
  </si>
  <si>
    <t>MA-166-MMMM-022</t>
  </si>
  <si>
    <t>PL/UA PRZYLEPIEC CLASSIC 2,5CMX5M A1 Z NAK</t>
  </si>
  <si>
    <t>MA-167-MMPL-004</t>
  </si>
  <si>
    <t>PL ZESTAW UNIVERSAL A20 KZAW</t>
  </si>
  <si>
    <t>MA-167-MMPL-039</t>
  </si>
  <si>
    <t>PL PLASTER CLASSIC 6CMX1M KZAW</t>
  </si>
  <si>
    <t>MA-167-MMPL-040</t>
  </si>
  <si>
    <t>PL PLASTER CLASSIC 8CMX1M KZAW</t>
  </si>
  <si>
    <t>NA-D02-MPBM-001</t>
  </si>
  <si>
    <t>MYDLO W PL.A.BAKTER.MORSKA BRYZA 5L</t>
  </si>
  <si>
    <t>NM-141-WLOK-002</t>
  </si>
  <si>
    <t>MATODRE FART ZAB STAND 40GSM WOR A20 NJ</t>
  </si>
  <si>
    <t>NM-145-6502-001</t>
  </si>
  <si>
    <t>***CPL SURGILEX PLUS RĘK LAT PUD 6,5 J A100 (50 PAR)</t>
  </si>
  <si>
    <t>NM-145-7002-001</t>
  </si>
  <si>
    <t>***CPL SURGILEX PLUS RĘK LAT PUD 7,0 J A100 (50 PAR)</t>
  </si>
  <si>
    <t>NM-145-8002-001</t>
  </si>
  <si>
    <t>***CPL SURGILEX PLUS RĘK LAT PUD 8,0 J A100 (50 PAR)</t>
  </si>
  <si>
    <t>NM-145-8502-001</t>
  </si>
  <si>
    <t>***CPL SURGILEX PLUS RĘK LAT PUD 8,5 J A100 (50 PAR)</t>
  </si>
  <si>
    <t>NM-192-BIPN-001</t>
  </si>
  <si>
    <t>PASKOWY WSK CHEM DO PARY WODNEJ 1250</t>
  </si>
  <si>
    <t>NM-192-BIPN-007</t>
  </si>
  <si>
    <t>WSK BIOLOGICZNY ST PARA WODNA 1262P</t>
  </si>
  <si>
    <t>NM-192-BIPN-010</t>
  </si>
  <si>
    <t>WSK BIOL F O SZY OD ST PARĄ W 1292E A50</t>
  </si>
  <si>
    <t>NM-192-BIPN-037</t>
  </si>
  <si>
    <t>Integrator kl. V do pary wodnej</t>
  </si>
  <si>
    <t>NM-192-BIPN-038</t>
  </si>
  <si>
    <t>Wskażniki wieloparametrowe do kontroli procesu sterylizcji parowej klasy 4 A250</t>
  </si>
  <si>
    <t>NM-192-BIPN-039</t>
  </si>
  <si>
    <t>Wskażniki wieloparametryczne do ster. plazmowej VH202- 200 szt</t>
  </si>
  <si>
    <t>NM-193-IP50-001</t>
  </si>
  <si>
    <t>TAŚMA WSKAŹNIKOWA PARA WOD 1,9CMX50M</t>
  </si>
  <si>
    <t>NM-981-MMMM-065</t>
  </si>
  <si>
    <t>MATODRE CZ PIEL SB 17G/M2 NJ A100</t>
  </si>
  <si>
    <t>NM-981-MMMM-066</t>
  </si>
  <si>
    <t>MATODRE OCH PPE Z GUMKĄ NJ A100</t>
  </si>
  <si>
    <t>NM-981-MMMM-067</t>
  </si>
  <si>
    <t>MATODRE OCH SB 23G/M2 NJ A100</t>
  </si>
  <si>
    <t>NM-981-MMMM-119</t>
  </si>
  <si>
    <t>Ochraniacze na obuwie foliowe z gumką NJ a100 szt.</t>
  </si>
  <si>
    <t>NM-981-MMMM-322</t>
  </si>
  <si>
    <t>RĘCZNIK ZETKA STANDARD SZARY</t>
  </si>
  <si>
    <t>NM-981-MMMM-323</t>
  </si>
  <si>
    <t>RĘCZNIK ZETKA STANDARD BIAŁY</t>
  </si>
  <si>
    <t>OM-191-FPFA-011</t>
  </si>
  <si>
    <t>TOR P-F F STEAM/EO/FORM 75X300X30MM A100</t>
  </si>
  <si>
    <t>OM-191-FPPA-108</t>
  </si>
  <si>
    <t>TOR P-F P STEAM/EO/FORM 75X150MM A100</t>
  </si>
  <si>
    <t>OM-191-FPPA-109</t>
  </si>
  <si>
    <t>TOR P-F P NIEB STEAM/EO/FORM 75X200MM A100</t>
  </si>
  <si>
    <t>OM-191-FPPA-110</t>
  </si>
  <si>
    <t>TOR P-F P STEAM/EO FORM 75X250MM A100</t>
  </si>
  <si>
    <t>OM-191-FPPA-111</t>
  </si>
  <si>
    <t>TOR P-F P STEAM/EO/FORM 75X300MM A100</t>
  </si>
  <si>
    <t>OM-191-FPPA-112</t>
  </si>
  <si>
    <t>TOR P-F P NIEB STEAM/EO/FORM 100X150MM A100</t>
  </si>
  <si>
    <t>OM-191-FPPA-113</t>
  </si>
  <si>
    <t>TOR P-F P STEAM/EO/FORM 100X200MM A100</t>
  </si>
  <si>
    <t>OM-191-FPPA-114</t>
  </si>
  <si>
    <t>TOR P-F P STEAM/EO/FORM 100X250MM A100</t>
  </si>
  <si>
    <t>OM-191-FPPA-118</t>
  </si>
  <si>
    <t>TOR P-F P NIEB STEAM/EO/FORM 120X200MM A100</t>
  </si>
  <si>
    <t>OM-191-FPPA-119</t>
  </si>
  <si>
    <t>TOR P-F P NIEB STEAM/EO/FORM 120X250MM A100</t>
  </si>
  <si>
    <t>OM-191-FPPA-120</t>
  </si>
  <si>
    <t>TOR P-F P STEAM/EO/FORM 120X300MM A100</t>
  </si>
  <si>
    <t>OM-191-FPPA-122</t>
  </si>
  <si>
    <t>TOR P-F P NIEB STEAM/EO FORM 150X200MM A100</t>
  </si>
  <si>
    <t>OM-191-FPPA-123</t>
  </si>
  <si>
    <t>TOR P-F P NIEB STEAM/EO FORM 150X300MM A100</t>
  </si>
  <si>
    <t>OM-191-FPPA-124</t>
  </si>
  <si>
    <t>TOR P-F P STEAM/EO FORM 150X380MM A100</t>
  </si>
  <si>
    <t>OM-191-FPPA-126</t>
  </si>
  <si>
    <t>TOR P-F P NIEB STEAM/EO/FORM 160X220MM A100</t>
  </si>
  <si>
    <t>OM-191-FPPA-130</t>
  </si>
  <si>
    <t>TOR P-F P NIEB STEAM/EO FORM 210X350MM A100</t>
  </si>
  <si>
    <t>OM-191-FPPA-131</t>
  </si>
  <si>
    <t>TOR P-F P NIEB STEAM/EO FORM 250X380MM A100</t>
  </si>
  <si>
    <t>OM-191-FPPA-132</t>
  </si>
  <si>
    <t>TOR P-F P NIEB STEAM/EO FORM 250X500MM A100</t>
  </si>
  <si>
    <t>OM-191-FPPA-134</t>
  </si>
  <si>
    <t>TOR P-F P NIEB STEAM/EO/FORM 270X450MM A100</t>
  </si>
  <si>
    <t>OM-191-FPPA-135</t>
  </si>
  <si>
    <t>TOR P-F P NIEB STEAM/EO FORM 320X500MM A100</t>
  </si>
  <si>
    <t>OM-191-FPPA-137</t>
  </si>
  <si>
    <t>TOR P-F P NIEB STEAM/EO/FORM 420X600MM A100</t>
  </si>
  <si>
    <t>OM-191-FWPA-014</t>
  </si>
  <si>
    <t>TOR W-F P STEAM/EO/FORM 490X750MM A100</t>
  </si>
  <si>
    <t>OM-191-FWPA-019</t>
  </si>
  <si>
    <t>TOR W-F P STEAM/EO/FORM 600X900MM A100</t>
  </si>
  <si>
    <t>OM-193-BB19-001</t>
  </si>
  <si>
    <t>TSAM B IND 19MMX50M ART.88</t>
  </si>
  <si>
    <t>OM-193-IP19-001</t>
  </si>
  <si>
    <t>***TSAM Z IND STEAM 19MMX50M ART.80</t>
  </si>
  <si>
    <t>OM-193-IP19-002</t>
  </si>
  <si>
    <t>TAŚMA SAMOPRZYLEPNA Z IND STEAM 19MMX50M LEAD-FREE</t>
  </si>
  <si>
    <t>OM-194-FPFA-008</t>
  </si>
  <si>
    <t>RĘK P-F F STEAM/EO FORM 100M 100X40MM</t>
  </si>
  <si>
    <t>OM-194-FPFA-009</t>
  </si>
  <si>
    <t>RĘK P-F F STEAM/EO FORM 100M 150X50MM</t>
  </si>
  <si>
    <t>OM-194-FPFA-010</t>
  </si>
  <si>
    <t>RĘK P-F F STEAM/EO FORM 100M 200X50MM</t>
  </si>
  <si>
    <t>OM-194-FPFA-013</t>
  </si>
  <si>
    <t>RĘK P-F F STEAM/EO FORM 100M 380X80MM</t>
  </si>
  <si>
    <t>OM-194-FPFA-014</t>
  </si>
  <si>
    <t>RĘK P-F F STEAM/EO FORM 100M 420X90MM</t>
  </si>
  <si>
    <t>OM-194-FPPA-001</t>
  </si>
  <si>
    <t>RĘK P-F P STEAM/EO 100M 50MM</t>
  </si>
  <si>
    <t>OM-194-FPPA-007</t>
  </si>
  <si>
    <t>RĘK P-F P STEAM/EO FORM 100M 250MM</t>
  </si>
  <si>
    <t>OM-194-FPPA-009</t>
  </si>
  <si>
    <t>RĘK P-F P STEAM/EO FORM 100M 320MM</t>
  </si>
  <si>
    <t>OM-194-FPPA-010</t>
  </si>
  <si>
    <t>RĘK P-F P STEAM/EO FORM 100M 420MM</t>
  </si>
  <si>
    <t>OM-194-FPPA-011</t>
  </si>
  <si>
    <t>RĘK P-F P STEAM/EO/FORM 200M 50MM</t>
  </si>
  <si>
    <t>OM-194-FPPA-012</t>
  </si>
  <si>
    <t>RĘK P-F P STEAM/EO/FORM 200M 75MM</t>
  </si>
  <si>
    <t>OM-194-FPPA-013</t>
  </si>
  <si>
    <t>RĘK F-P P STEAM/EO/FORM 200M 100MM</t>
  </si>
  <si>
    <t>OM-194-FPPA-014</t>
  </si>
  <si>
    <t>RĘK P-F P STEAM/EO/FORM 200M 120MM</t>
  </si>
  <si>
    <t>OM-194-FPPA-015</t>
  </si>
  <si>
    <t>RĘK P-F P STEAM/EO FORM 200M 150MM</t>
  </si>
  <si>
    <t>OM-194-FPPA-016</t>
  </si>
  <si>
    <t>RĘK P-F P STEAM/EO FORM 200M 200MM</t>
  </si>
  <si>
    <t>OM-194-FPPA-017</t>
  </si>
  <si>
    <t>RĘK P-F P STEAM/EO FORM 200M 250MM</t>
  </si>
  <si>
    <t>OM-194-FPPA-018</t>
  </si>
  <si>
    <t>RĘK P-F P STEAM/EO FORM 200M 300MM</t>
  </si>
  <si>
    <t>OM-194-FPPA-019</t>
  </si>
  <si>
    <t>RĘK P-F P STEAM/EO FORM 200M 380MM</t>
  </si>
  <si>
    <t>OM-194-FPPA-020</t>
  </si>
  <si>
    <t>RĘK P-F P STEAM/EO FORM 200M 500MM</t>
  </si>
  <si>
    <t>OM-194-FPPA-021</t>
  </si>
  <si>
    <t>RĘK P-F P STEAM/EO FORM 200M 420MM</t>
  </si>
  <si>
    <t>OM-194-TYPA-002</t>
  </si>
  <si>
    <t>RĘK TYVEK-F P PLAZ 100M 75MM</t>
  </si>
  <si>
    <t>OM-194-TYPA-003</t>
  </si>
  <si>
    <t>RĘK TYVEK-F P PLAZ 100M 100MM</t>
  </si>
  <si>
    <t>OM-194-TYPA-004</t>
  </si>
  <si>
    <t>RĘK TYVEK-F P PLAZ 100M 150MM</t>
  </si>
  <si>
    <t>OM-194-TYPA-005</t>
  </si>
  <si>
    <t>RĘK TYVEK-F P PLAZ 100M 200MM</t>
  </si>
  <si>
    <t>OM-194-TYPA-006</t>
  </si>
  <si>
    <t>RĘK TYVEK-F P PLAZ 100M 250MM</t>
  </si>
  <si>
    <t>OM-194-TYPA-007</t>
  </si>
  <si>
    <t>RĘK TYVEK-F P PLAZ 100M 350MM</t>
  </si>
  <si>
    <t>OM-194-TYPA-008</t>
  </si>
  <si>
    <t>RĘK TYVEK-F P PLAZ 100M 420MM</t>
  </si>
  <si>
    <t>OM-194-TYPA-009</t>
  </si>
  <si>
    <t>RĘK TYVEK-F P PLAZ 100M 500MM</t>
  </si>
  <si>
    <t>OM-194-TYPA-010</t>
  </si>
  <si>
    <t>RĘK TYVEK-F P PLAZ 100M 300MM</t>
  </si>
  <si>
    <t>OM-195-B060-001</t>
  </si>
  <si>
    <t>PK B 300X300MM A2000</t>
  </si>
  <si>
    <t>OM-195-B060-003</t>
  </si>
  <si>
    <t>PK B 500X500MM A500</t>
  </si>
  <si>
    <t>OM-195-B060-004</t>
  </si>
  <si>
    <t>PK B 600X600MM A500</t>
  </si>
  <si>
    <t>OM-195-B060-005</t>
  </si>
  <si>
    <t>PK B 750X750MM A250</t>
  </si>
  <si>
    <t>OM-195-B060-007</t>
  </si>
  <si>
    <t>PK B 1000X1000MM A250</t>
  </si>
  <si>
    <t>OM-195-B060-008</t>
  </si>
  <si>
    <t>PK B 1200X1200MM A100</t>
  </si>
  <si>
    <t>OM-195-K060-003</t>
  </si>
  <si>
    <t>PK Z 500X500MM A500</t>
  </si>
  <si>
    <t>OM-195-K060-004</t>
  </si>
  <si>
    <t>PK Z 600X600MM A500</t>
  </si>
  <si>
    <t>OM-195-K060-005</t>
  </si>
  <si>
    <t>PK Z 750X750MM A250</t>
  </si>
  <si>
    <t>OM-195-K060-007</t>
  </si>
  <si>
    <t>PK Z 1000X1000MM A250</t>
  </si>
  <si>
    <t>OM-195-K060-008</t>
  </si>
  <si>
    <t>PK Z 1200X1200MM A100</t>
  </si>
  <si>
    <t>OM-195-MIX1-004</t>
  </si>
  <si>
    <t>PK ST MIX 58G B/Z 600X600MM A500</t>
  </si>
  <si>
    <t>OM-195-MIX1-005</t>
  </si>
  <si>
    <t>PK ST MIX 58G B/Z 750X750MM A250</t>
  </si>
  <si>
    <t>OM-195-MIX1-006</t>
  </si>
  <si>
    <t>PK ST MIX 58G B/Z 900X900MM A250</t>
  </si>
  <si>
    <t>OM-195-MIX1-007</t>
  </si>
  <si>
    <t>PK ST MIX 58G B/Z 1000X1000MM A250</t>
  </si>
  <si>
    <t>OM-195-MIX1-008</t>
  </si>
  <si>
    <t>PK ST MIX 58G B/Z 1200X1200MM A100</t>
  </si>
  <si>
    <t>OM-195-N060-004</t>
  </si>
  <si>
    <t>PK N 600X600MM A500</t>
  </si>
  <si>
    <t>OM-195-N060-008</t>
  </si>
  <si>
    <t>PK N 1200X1200MM A100</t>
  </si>
  <si>
    <t>OM-196-MMMM-001</t>
  </si>
  <si>
    <t>TOR SPF 150X250MM A500</t>
  </si>
  <si>
    <t>KARTON</t>
  </si>
  <si>
    <t>OM-196-MMMM-002</t>
  </si>
  <si>
    <t>TOR SPF 200X300MM A500</t>
  </si>
  <si>
    <t>OM-196-MMMM-003</t>
  </si>
  <si>
    <t>TOR SPF 300X500MM A250</t>
  </si>
  <si>
    <t>OM-196-MMMM-004</t>
  </si>
  <si>
    <t>TOR SPF 400X550MM A250</t>
  </si>
  <si>
    <t>OM-196-MMMM-005</t>
  </si>
  <si>
    <t>TOR SPF 400X760MM A100</t>
  </si>
  <si>
    <t>OM-196-MMMM-006</t>
  </si>
  <si>
    <t>TOR SPF 600X760MM A100</t>
  </si>
  <si>
    <t>OM-199-N060-005</t>
  </si>
  <si>
    <t>WŁÓK W ARK 60G N 100X100CM A250</t>
  </si>
  <si>
    <t>OM-199-N060-007</t>
  </si>
  <si>
    <t>WŁÓK W ARK 60G N 120X120CM A100</t>
  </si>
  <si>
    <t>SE-231-B150-241</t>
  </si>
  <si>
    <t>SC OLEJEK PIELĘG 150ML - GB/PL/CZ/RU-SK/UA/LT/LV</t>
  </si>
  <si>
    <t>SE-231-B500-111</t>
  </si>
  <si>
    <t>SC LOTION MYJĄCY 500ML - GB/PL/CZ/RU-SK/UA/LT/LV</t>
  </si>
  <si>
    <t>SE-231-B500-231</t>
  </si>
  <si>
    <t>SC EMULSJA NAWI D/SKÓRY SUCH U4% 500ML - GB/PL/CZ/RU-SK/UA/LT/LV</t>
  </si>
  <si>
    <t>SE-231-T100-251</t>
  </si>
  <si>
    <t>SC KREM D/SUCH SKÓRY U10% 100ML - PL/HU</t>
  </si>
  <si>
    <t>SE-231-T200-31P</t>
  </si>
  <si>
    <t>SC KREM OCHRONNY TL. CYNKU 200ML - PL/CZ/SK</t>
  </si>
  <si>
    <t>SE-231-T200-321</t>
  </si>
  <si>
    <t>SC KREM OCHRONNY ARGININA 200ML - GB/RU/LT/LV/EE/UA</t>
  </si>
  <si>
    <t>SE-231-T200-32P</t>
  </si>
  <si>
    <t>SC KREM OCHRONNY ARGININA 200ML - PL/CZ/SK</t>
  </si>
  <si>
    <t>SE-231-T250-211</t>
  </si>
  <si>
    <t>SC BALSAM D/SUCH SKÓRY 250ML - GB/PL/CZ/RU-SK/UA/LT/LV</t>
  </si>
  <si>
    <t>SE-231-T250-221</t>
  </si>
  <si>
    <t>SC ŻEL AKTYWIZUJĄCY 250ML - GB/PL/CZ/RU-SK/UA/LT/LV</t>
  </si>
  <si>
    <t>SE-231-WK80-001</t>
  </si>
  <si>
    <t>SC CHUSTECZKI NASĄCZANE A80 z plast. wieczkiem</t>
  </si>
  <si>
    <t>Koszt jedn</t>
  </si>
  <si>
    <t>Indeks Oracle</t>
  </si>
  <si>
    <t>Opis Oracle</t>
  </si>
  <si>
    <t>Brudna - Manual</t>
  </si>
  <si>
    <t>Myjka</t>
  </si>
  <si>
    <t>Czysta - Manual</t>
  </si>
  <si>
    <t>Steryl. Para</t>
  </si>
  <si>
    <t>Steryl. EO</t>
  </si>
  <si>
    <t>Steryl. Plazma</t>
  </si>
  <si>
    <t>Narzędzie</t>
  </si>
  <si>
    <t>Jedn. Rozliczeniowa</t>
  </si>
  <si>
    <t>6) Jaki przyjąć standard zużycia testów na proces sterylizacji parowej i plazmowej - jakie indeksy i ilości?</t>
  </si>
  <si>
    <t>Metoda sterylizacji</t>
  </si>
  <si>
    <t>Nazwa testu</t>
  </si>
  <si>
    <t>Indeks</t>
  </si>
  <si>
    <t>Ilość w opakowaniu (szt)</t>
  </si>
  <si>
    <t>Częstotliwość stosowania</t>
  </si>
  <si>
    <t>Testy klasa VI</t>
  </si>
  <si>
    <t>3 sztuki do każdego procesu produkcyjnego</t>
  </si>
  <si>
    <t>Testy klasa V</t>
  </si>
  <si>
    <t xml:space="preserve">1 sztuka do pierwszego procesu produkcyjnego </t>
  </si>
  <si>
    <t>BD</t>
  </si>
  <si>
    <t>1 sztuka dziennie</t>
  </si>
  <si>
    <t>Test biologiczny</t>
  </si>
  <si>
    <t>EO</t>
  </si>
  <si>
    <t>Test paskowy</t>
  </si>
  <si>
    <t>1 sztuka do procesu</t>
  </si>
  <si>
    <t>Test bologiczny</t>
  </si>
  <si>
    <t>Nabój z EO</t>
  </si>
  <si>
    <t>MYJNIE</t>
  </si>
  <si>
    <t>DES CHECK</t>
  </si>
  <si>
    <t>STF</t>
  </si>
  <si>
    <t>1 sztuka raz w tygodniu</t>
  </si>
  <si>
    <t>7) Jaki przyjąć standard zużycia preparatów na proces mycia/dezynfekcji automatycznej - jakie indeksy i ilości?</t>
  </si>
  <si>
    <t>Rodzaj procesu</t>
  </si>
  <si>
    <t>Nazwa środka</t>
  </si>
  <si>
    <t>Pojemność (l)</t>
  </si>
  <si>
    <t>Założone zużycie na jeden proces (dm3)</t>
  </si>
  <si>
    <t>termiczny</t>
  </si>
  <si>
    <t>MediClean forte</t>
  </si>
  <si>
    <t>MediKlar</t>
  </si>
  <si>
    <t>chemiczno-termiczny</t>
  </si>
  <si>
    <t>Septo DN</t>
  </si>
  <si>
    <t>9) Jakie przyjąć standardowe czasy jednego procesu urządzeń: sterylizatora parowego, sterylizatora niskotemperaturowego, myjki?</t>
  </si>
  <si>
    <t>Czas procesu (min)</t>
  </si>
  <si>
    <t>720 (16h)</t>
  </si>
  <si>
    <t>MYJNIA</t>
  </si>
  <si>
    <t>Budynki</t>
  </si>
  <si>
    <t>?</t>
  </si>
  <si>
    <t>PLAZMA</t>
  </si>
  <si>
    <t xml:space="preserve">Kaseta </t>
  </si>
  <si>
    <t>1 kaseta na 5 procesów</t>
  </si>
  <si>
    <t>Środki dezynfekcja  manualalna</t>
  </si>
  <si>
    <t>Viruton Strong</t>
  </si>
  <si>
    <t>14-ODC-XXX-283</t>
  </si>
  <si>
    <t>Aniosyme DD1</t>
  </si>
  <si>
    <t>14-ODC-XXX-863</t>
  </si>
  <si>
    <t>Liczba pracowników</t>
  </si>
  <si>
    <t xml:space="preserve">Łącznie w Sterylizatorni zatrudnione są 24 osoby. </t>
  </si>
  <si>
    <t>16 osób odpowiedzialnych jest za obróbkę narzędzi (w tym 2 brygadzistki, które czynnie uczestniczą w pracy).</t>
  </si>
  <si>
    <t>5 osób to konfekcjonerzy - zajmują się tylko kompresami i podkładami ginekoligicznymi</t>
  </si>
  <si>
    <t>2 osoby "biurowe"</t>
  </si>
  <si>
    <t>1 osoba sprzątająca</t>
  </si>
  <si>
    <t>Sterylizator parowy</t>
  </si>
  <si>
    <t>Nazwa urządzenia</t>
  </si>
  <si>
    <t>Sterylizator plazmowy</t>
  </si>
  <si>
    <t>Sterylizator EO</t>
  </si>
  <si>
    <t>Ilość STE</t>
  </si>
  <si>
    <t>Wartość urządzenia w walucie</t>
  </si>
  <si>
    <t>Waluta</t>
  </si>
  <si>
    <t>Wartość urządzenia w PLN</t>
  </si>
  <si>
    <t>Ilość procesów na zmianę</t>
  </si>
  <si>
    <t>Czas użycia na max w latach</t>
  </si>
  <si>
    <t>Ilość procesów życia</t>
  </si>
  <si>
    <t>Wartość urządzenia na proces</t>
  </si>
  <si>
    <t>Remonty i naprawy</t>
  </si>
  <si>
    <t>EUR</t>
  </si>
  <si>
    <t>PLN</t>
  </si>
  <si>
    <t>Koszt urządzeń na proces</t>
  </si>
  <si>
    <t>Remonty i naprawy na proces</t>
  </si>
  <si>
    <t>Typ urządzenia</t>
  </si>
  <si>
    <t>Myjnia narzędziowa PG 8528 (15 tac) Miele</t>
  </si>
  <si>
    <t>Sterylizator parowy Getinge GSS67H20 E</t>
  </si>
  <si>
    <t>Poznań</t>
  </si>
  <si>
    <t>Budynki i budowle</t>
  </si>
  <si>
    <t>Strefa sterylna</t>
  </si>
  <si>
    <t>Biura</t>
  </si>
  <si>
    <t>Pomieszczenia socjalne</t>
  </si>
  <si>
    <t>Magazynek materiałów</t>
  </si>
  <si>
    <t>Maszynownia</t>
  </si>
  <si>
    <t>Urządzenie</t>
  </si>
  <si>
    <t>Stała</t>
  </si>
  <si>
    <t>Ilość m2 na jedn. Rozl.</t>
  </si>
  <si>
    <t>Wartość inwestycji na m2</t>
  </si>
  <si>
    <t>Ilość jedn. Rozl. na zmianę</t>
  </si>
  <si>
    <t>Wartość budynków</t>
  </si>
  <si>
    <t>Okres rozliczeniowy w latach</t>
  </si>
  <si>
    <t>Amortyzacja budynków rocznie</t>
  </si>
  <si>
    <t>Amortyzacja budynków miesięcznie</t>
  </si>
  <si>
    <t>Powierzchnia w m2</t>
  </si>
  <si>
    <t>Warsztat</t>
  </si>
  <si>
    <t>Zakładany % załadunku urządzenia</t>
  </si>
  <si>
    <t>Wykorzystanie mocy</t>
  </si>
  <si>
    <t>Stacja uzdatniania wody</t>
  </si>
  <si>
    <t>Ilość procesów miesięcznie</t>
  </si>
  <si>
    <t>Ilość procesów miesięcznie real</t>
  </si>
  <si>
    <t>Amortyzacja miesięcznie</t>
  </si>
  <si>
    <t>Remonty i naprawy miesięcznie</t>
  </si>
  <si>
    <t>Grupa cenowa</t>
  </si>
  <si>
    <t>BIE R 25 x 40</t>
  </si>
  <si>
    <t>typ_ster</t>
  </si>
  <si>
    <t>Rodzaj produktu - opis</t>
  </si>
  <si>
    <t>szer (cm)</t>
  </si>
  <si>
    <t>dł (cm)</t>
  </si>
  <si>
    <t>wys (cm)</t>
  </si>
  <si>
    <t>ilość</t>
  </si>
  <si>
    <t>cena jedn</t>
  </si>
  <si>
    <t>koszt_opak</t>
  </si>
  <si>
    <t>RĘKAWY Z FAŁDĄ</t>
  </si>
  <si>
    <t>RĘKAWY PŁASKIE</t>
  </si>
  <si>
    <t>PAPIER DO STERYLIZACJI</t>
  </si>
  <si>
    <r>
      <t>AUTOMATYCZNA DEZYNFEKCJA ZESTAWÓW NARZĘDZI</t>
    </r>
    <r>
      <rPr>
        <sz val="10"/>
        <color rgb="FFFF0000"/>
        <rFont val="Calibri"/>
        <family val="2"/>
        <charset val="238"/>
        <scheme val="minor"/>
      </rPr>
      <t xml:space="preserve"> &gt;</t>
    </r>
    <r>
      <rPr>
        <sz val="10"/>
        <color theme="1"/>
        <rFont val="Calibri"/>
        <family val="2"/>
        <charset val="238"/>
        <scheme val="minor"/>
      </rPr>
      <t>10</t>
    </r>
  </si>
  <si>
    <r>
      <t xml:space="preserve">AUTOMATYCZNA DEZYNFEKCJA ZESTAWÓW NARZĘDZI </t>
    </r>
    <r>
      <rPr>
        <sz val="10"/>
        <color rgb="FFFF0000"/>
        <rFont val="Calibri"/>
        <family val="2"/>
        <charset val="238"/>
        <scheme val="minor"/>
      </rPr>
      <t>&lt;</t>
    </r>
    <r>
      <rPr>
        <sz val="10"/>
        <color theme="1"/>
        <rFont val="Calibri"/>
        <family val="2"/>
        <charset val="238"/>
        <scheme val="minor"/>
      </rPr>
      <t>91</t>
    </r>
  </si>
  <si>
    <t>RĘKAWY TYVEK</t>
  </si>
  <si>
    <t>ETYKIETA</t>
  </si>
  <si>
    <t>klucz</t>
  </si>
  <si>
    <t>opakowania</t>
  </si>
  <si>
    <t>OPAKOWANIA POSTERYLIZACYJNE</t>
  </si>
  <si>
    <t>WŁÓKNINA DO STERYLIZACJI</t>
  </si>
  <si>
    <t>indeks opak</t>
  </si>
  <si>
    <t>opis opak</t>
  </si>
  <si>
    <t>kontener?</t>
  </si>
  <si>
    <t>Długość</t>
  </si>
  <si>
    <t>Szerokość</t>
  </si>
  <si>
    <t>Wysokość</t>
  </si>
  <si>
    <t>Objętość w cm3</t>
  </si>
  <si>
    <t>Relacja objętości do najmniejszego</t>
  </si>
  <si>
    <t>Relacja objętości do mniejszego</t>
  </si>
  <si>
    <t>Relacja objętości do największego</t>
  </si>
  <si>
    <t>Cena do Miejskiego</t>
  </si>
  <si>
    <t>Relacja cenowa do największego</t>
  </si>
  <si>
    <t>BIE 1/1</t>
  </si>
  <si>
    <t>BIE 1/2</t>
  </si>
  <si>
    <t>BIE 1/4</t>
  </si>
  <si>
    <t>BIE 1/6</t>
  </si>
  <si>
    <t>BIE 1/8</t>
  </si>
  <si>
    <t>BIE 3/4</t>
  </si>
  <si>
    <t>Tyvek 42 x 60</t>
  </si>
  <si>
    <t>Tyvek 7,5 x 60</t>
  </si>
  <si>
    <t>Tyvek 10 x 60</t>
  </si>
  <si>
    <t>Tyvek 12 x 60</t>
  </si>
  <si>
    <t>Tyvek 15 x 60</t>
  </si>
  <si>
    <t>Tyvek 20 x 60</t>
  </si>
  <si>
    <t>Tyvek 25 x 60</t>
  </si>
  <si>
    <t>Tyvek 32 x 60</t>
  </si>
  <si>
    <t>Tyvek 10 x 40</t>
  </si>
  <si>
    <t>Tyvek 12 x 40</t>
  </si>
  <si>
    <t>Tyvek 15 x 40</t>
  </si>
  <si>
    <t>Tyvek 20 x 40</t>
  </si>
  <si>
    <t>Tyvek 25 x 40</t>
  </si>
  <si>
    <t>Tyvek 32 x 40</t>
  </si>
  <si>
    <t>Tyvek 42 x 40</t>
  </si>
  <si>
    <t>Tyvek 7,5 x 40</t>
  </si>
  <si>
    <t>Tyvek 10 x 20</t>
  </si>
  <si>
    <t>Tyvek 12 x 20</t>
  </si>
  <si>
    <t>Tyvek 15 x 20</t>
  </si>
  <si>
    <t>Tyvek 7,5 x 20</t>
  </si>
  <si>
    <t>Tyvek ≤ 10</t>
  </si>
  <si>
    <t>Tyvek ≤ 30</t>
  </si>
  <si>
    <t>Tyvek ≤ 50</t>
  </si>
  <si>
    <t>Tyvek ≤ 70</t>
  </si>
  <si>
    <t>Tyvek ≤ 90</t>
  </si>
  <si>
    <t>Tyvek &gt; 90</t>
  </si>
  <si>
    <t>PA R 7,5 x 60</t>
  </si>
  <si>
    <t>PA R 10 x 60</t>
  </si>
  <si>
    <t>PA R 12 x 60</t>
  </si>
  <si>
    <t>PA R 15 x 60</t>
  </si>
  <si>
    <t>PA R 20 x 60</t>
  </si>
  <si>
    <t>PA R 25 x 60</t>
  </si>
  <si>
    <t>PA R 42 x 60</t>
  </si>
  <si>
    <t>PA R 32 x 60</t>
  </si>
  <si>
    <t>PA R 7,5 x 20</t>
  </si>
  <si>
    <t>PA R 10 x 20</t>
  </si>
  <si>
    <t>PA R 12 x 20</t>
  </si>
  <si>
    <t>PA R 15 x 20</t>
  </si>
  <si>
    <t>PA R 7,5 x 40</t>
  </si>
  <si>
    <t>PA R 10 x 40</t>
  </si>
  <si>
    <t>PA R 12 x 40</t>
  </si>
  <si>
    <t>PA R 15 x 40</t>
  </si>
  <si>
    <t>PA R 20 x 40</t>
  </si>
  <si>
    <t>PA R 25 x 40</t>
  </si>
  <si>
    <t>PA R 32 x 40</t>
  </si>
  <si>
    <t>PA R 42 x 40</t>
  </si>
  <si>
    <t>PA P &lt;10</t>
  </si>
  <si>
    <t>PA P &lt;30</t>
  </si>
  <si>
    <t>PA P &lt;70</t>
  </si>
  <si>
    <t>PA P &lt;90</t>
  </si>
  <si>
    <t>PA P &gt;91</t>
  </si>
  <si>
    <t>BIE R 7,5 x 20</t>
  </si>
  <si>
    <t>BIE R 10 x 20</t>
  </si>
  <si>
    <t>BIE R 12 x 20</t>
  </si>
  <si>
    <t>BIE R 15 x 20</t>
  </si>
  <si>
    <t>BIE R 7,5 x 40</t>
  </si>
  <si>
    <t>BIE R 10 x 40</t>
  </si>
  <si>
    <t>BIE R 12 x 40</t>
  </si>
  <si>
    <t>BIE R 15 x 40</t>
  </si>
  <si>
    <t>BIE R 20 x 40</t>
  </si>
  <si>
    <t>BIE R 32 x 40</t>
  </si>
  <si>
    <t>BIE R 42 x 40</t>
  </si>
  <si>
    <t>BIE R 7,5 x 60</t>
  </si>
  <si>
    <t>BIE R 10 x 60</t>
  </si>
  <si>
    <t>BIE R 12 x 60</t>
  </si>
  <si>
    <t>BIE R 15 x 60</t>
  </si>
  <si>
    <t>BIE R 20 x 60</t>
  </si>
  <si>
    <t>BIE R 25 x 60</t>
  </si>
  <si>
    <t>BIE R 32 x 60</t>
  </si>
  <si>
    <t>BIE R 42 x 60</t>
  </si>
  <si>
    <t>EO R 10 x 20</t>
  </si>
  <si>
    <t>EO R 12 x 20</t>
  </si>
  <si>
    <t>EO R 15 x 20</t>
  </si>
  <si>
    <t>EO R 7,5 x 20</t>
  </si>
  <si>
    <t>EO R 10 x 40</t>
  </si>
  <si>
    <t>EO R 12 x 40</t>
  </si>
  <si>
    <t>EO R 15 x 40</t>
  </si>
  <si>
    <t>EO R 20 x 40</t>
  </si>
  <si>
    <t>EO R 25 x 40</t>
  </si>
  <si>
    <t>EO R 32 x 40</t>
  </si>
  <si>
    <t>EO R 42 x 40</t>
  </si>
  <si>
    <t>EO R 7,5 x 40</t>
  </si>
  <si>
    <t>EO R 10 x 60</t>
  </si>
  <si>
    <t>EO R 12 x 60</t>
  </si>
  <si>
    <t>EO R 15 x 60</t>
  </si>
  <si>
    <t>EO R 20 x 60</t>
  </si>
  <si>
    <t>EO R 25 x 60</t>
  </si>
  <si>
    <t>EO R 32 x 60</t>
  </si>
  <si>
    <t>EO R 42 x 60</t>
  </si>
  <si>
    <t>EO R 7,5 x 60</t>
  </si>
  <si>
    <t>DEZ R 12 x 40</t>
  </si>
  <si>
    <t>DEZ R 25 x 40</t>
  </si>
  <si>
    <t>DEZ R 7,5 x 40</t>
  </si>
  <si>
    <t>DEZ R 10 x 40</t>
  </si>
  <si>
    <t>DEZ R 15 x 40</t>
  </si>
  <si>
    <t>DEZ R 20 x 40</t>
  </si>
  <si>
    <t>DEZ R 32 x 40</t>
  </si>
  <si>
    <t>DEZ R 42 x 40</t>
  </si>
  <si>
    <t>DEZ R 7,5 x 20</t>
  </si>
  <si>
    <t>DEZ R 10 x 20</t>
  </si>
  <si>
    <t>DEZ R 12 x 20</t>
  </si>
  <si>
    <t>DEZ R 15 x 20</t>
  </si>
  <si>
    <t>DEZ R 7,5 x 60</t>
  </si>
  <si>
    <t>DEZ R 10 x 60</t>
  </si>
  <si>
    <t>DEZ R 12 x 60</t>
  </si>
  <si>
    <t>DEZ R 15 x 60</t>
  </si>
  <si>
    <t>DEZ R 20 x 60</t>
  </si>
  <si>
    <t>DEZ R 25 x 60</t>
  </si>
  <si>
    <t>DEZ R 32 x 60</t>
  </si>
  <si>
    <t>DEZ R 42 x 60</t>
  </si>
  <si>
    <t>DEZ P &gt;91</t>
  </si>
  <si>
    <t>BIE PA P &gt;91</t>
  </si>
  <si>
    <t>PA P =50</t>
  </si>
  <si>
    <t>PA P =55</t>
  </si>
  <si>
    <t>PA P =80</t>
  </si>
  <si>
    <t>STER PARA, =50 NARZ, BLOK OP.</t>
  </si>
  <si>
    <t>STER PARA, =55 NARZ, BLOK OP.</t>
  </si>
  <si>
    <t>STER PARA, =80 NARZ, BLOK OP.</t>
  </si>
  <si>
    <t>kod</t>
  </si>
  <si>
    <t>Dezynfekcja</t>
  </si>
  <si>
    <t>Sterylizacja</t>
  </si>
  <si>
    <t>ilość D za 3M</t>
  </si>
  <si>
    <t>ilość S za 3M</t>
  </si>
  <si>
    <t>grupa&amp;indeks</t>
  </si>
  <si>
    <t>ilość 1M</t>
  </si>
  <si>
    <t>Poz 01 Bielizna - pakiet duży</t>
  </si>
  <si>
    <t>Bielizna, opatrunki</t>
  </si>
  <si>
    <t>Sterylizacja parowa</t>
  </si>
  <si>
    <t>Poz 02 Bielizna - pakiet średni</t>
  </si>
  <si>
    <t>Poz 03  Bielizna - pakiet mały</t>
  </si>
  <si>
    <t>Poz 04 Zestaw - 1 STE</t>
  </si>
  <si>
    <t>Zestaw narzędziowy</t>
  </si>
  <si>
    <t>Poz 06 Zestaw - 3/4 STE</t>
  </si>
  <si>
    <t>Poz 08 Zestaw - 1/2 STE</t>
  </si>
  <si>
    <t>Narzędzie pojedyncze</t>
  </si>
  <si>
    <t>Poz 11 Narzędzie/pakiet - 5 cm</t>
  </si>
  <si>
    <t>Poz 12 Narzędzie/pakiet - 7,5 cm dezynfekcja</t>
  </si>
  <si>
    <t>Poz 13 Narzędzie/pakiet - 7,5 cm</t>
  </si>
  <si>
    <t>Poz 15 Narzędzie/pakiet - 10 cm</t>
  </si>
  <si>
    <t>Poz 17 Narzędzie/pakiet - 12 cm</t>
  </si>
  <si>
    <t>Poz 17 Narzędzie/pakiet - 15 cm dezynfekcja</t>
  </si>
  <si>
    <t>Poz 18 Narzędzie/pakiet - 15 cm</t>
  </si>
  <si>
    <t>Sterylizacja plazmowa</t>
  </si>
  <si>
    <t>Poz 19 Plazma - pakiet bardzo mały (PM 1)</t>
  </si>
  <si>
    <t>Poz 20 Plazma - pakiet mały (PM 2)</t>
  </si>
  <si>
    <t>Poz 21 Plazma - pakiet średni (PS)</t>
  </si>
  <si>
    <t>Poz 22 Plazma - pakiet duży (PD 3)</t>
  </si>
  <si>
    <t>Poz 23 Plazma - pakiet bardzo duży (PD 4)</t>
  </si>
  <si>
    <t>Poz 24 Materiał opatrunkowy - 15 cm</t>
  </si>
  <si>
    <t>Poz 25 Dezynfekcja obuwia chirurgicznego(1para)</t>
  </si>
  <si>
    <t>Buty</t>
  </si>
  <si>
    <t>dane za 2018.01-03</t>
  </si>
  <si>
    <t xml:space="preserve">Model Citonet - instrukcja obsługi modelu w procesie ustalania cen usług sterylizacyjnych </t>
  </si>
  <si>
    <t xml:space="preserve">Dane wsadowe: </t>
  </si>
  <si>
    <t>arkusz Założenia</t>
  </si>
  <si>
    <t>- wprowadzamy dane dotyczące zmianowości oraz hramonogramu pracy, a także jednostkowe koszty mediów oraz kursy walut</t>
  </si>
  <si>
    <t>arkusz Usługi</t>
  </si>
  <si>
    <t>- wklejamy do kolumny AO dane popytowe klienta dotyczące miesięcznych wykonań zmapowane dla poszczególnych Grup cenowych i indeksów Oracle (z kolumn B i C)</t>
  </si>
  <si>
    <t>arkusz Procesy</t>
  </si>
  <si>
    <t>- w kolumnie H wpisujemy ilość użycia poszczególnych zasobów przypadających na wskazany proces</t>
  </si>
  <si>
    <t>W modelu wydzielono następujące procesy (działania) w sterylizatorni:</t>
  </si>
  <si>
    <t>Zasoby</t>
  </si>
  <si>
    <t>Pracownik, Woda, Preparaty myjące</t>
  </si>
  <si>
    <t>Proces ręczny - mycie wstępne na strefie brudnej - kluczowy jest czas obróbki narzędzia</t>
  </si>
  <si>
    <t>Pracownik, Woda, Energia elektryczna, Preparaty myjące, Testy</t>
  </si>
  <si>
    <t>Mycie automatyczne - Proces automatyczny z określoną objętością i kosztem procesu</t>
  </si>
  <si>
    <t>Proces ręczny- konfekcjonowanie na strefie czystej - kluczowy jest czas obróbki narzędzia</t>
  </si>
  <si>
    <t>Pracownik, Woda, Energia elektryczna, Testy</t>
  </si>
  <si>
    <t>Sterylizacja parowa - Proces automatyczny z określoną objętością i kosztem procesu</t>
  </si>
  <si>
    <t>Pracownik, Energia elektryczna, nabój z EO, Testy</t>
  </si>
  <si>
    <t>Sterylizacja tlenkiem etylenu - Proces automatyczny z określoną objętością i kosztem procesu</t>
  </si>
  <si>
    <t>Pracownik, Energia elektryczna, kaseta do plazmy, Testy</t>
  </si>
  <si>
    <t>Sterylizacja plazmowa - Proces automatyczny z określoną objętością i kosztem procesu</t>
  </si>
  <si>
    <t xml:space="preserve">- zmierzono w Sterylizatorni Toruń czasy przypadające na poszczególne procesy; </t>
  </si>
  <si>
    <t>- do oszczacowania pozostaje czas pracy poza czynnościami procesowymi, który istnieje i nie da się go wyeliminować</t>
  </si>
  <si>
    <t>Woda i energia elektryczna</t>
  </si>
  <si>
    <t>- z powodu braku rzeczywistego pomiaru zużycia w poszczególnych procesach, całość zużycia tych zasobów przypisano do procesu Steryl. Para (ponad 90% procesów sterylizacji we wszystkich Citonetach)</t>
  </si>
  <si>
    <t>- ilość zużycia zasobów na proces określono na podstawie danych historycznych z Citonetu Warszawa</t>
  </si>
  <si>
    <t>Materiały - testy, preparaty, naboje, kasety itd.</t>
  </si>
  <si>
    <t>- określono normatywy zużycia na każdy proces</t>
  </si>
  <si>
    <t>arkusz Osobowe</t>
  </si>
  <si>
    <t>- wpisujemy koszty wynagrodzeń dla poszczególnych stanowisk oraz liczbę etatów (z wyjątkiem operatorów procesu, których liczba wylicza się na podstawie przyjętych czasów obróbki ręcznej dla poszczególnych w arkuszu Procesy</t>
  </si>
  <si>
    <t>arkusz Koszty stałe</t>
  </si>
  <si>
    <t>- równe kosztom CitoNetu wybranego w arkuszu Rachunek wyników (w komórce J2)</t>
  </si>
  <si>
    <t xml:space="preserve">Sterowanie: </t>
  </si>
  <si>
    <t>arkusz Rachunek wyników</t>
  </si>
  <si>
    <t xml:space="preserve">- w komórce J2 wybieramy z listy CitoNet, którego dane finansowe posłużą do porównania (koszty stałe) </t>
  </si>
  <si>
    <t>- wpisanie wartości "1" w komórce Y147 umożliwia parametryzację modelu na podstawie rzeczywistej liczby procesów oraz liczby poddanych ręcznej obróbce narzędzi dla uprzednio wybranego CitoNetu w arkuszu Rachunek wyników</t>
  </si>
  <si>
    <t>arkusz Kalkulacja</t>
  </si>
  <si>
    <t>- w komórce Q4 wpisujemy % narzutu na koszty w celu wyliczenia wartości usługi</t>
  </si>
  <si>
    <t>arkusz Urządzenia</t>
  </si>
  <si>
    <t>- w kolumnie R wpisujemy zakładany % załadunku urządzenia (informacja pochodzi z CitoNetu)</t>
  </si>
  <si>
    <t>Do zdefiniowania pozostał proces - transport. Nieistotny w przypadku starylizatorni na terenie szpitala.</t>
  </si>
  <si>
    <t>Zdjęto w Bydgoszczy materiały z konta 501 (produkcja podkładów gin.) w danych rzeczywistych</t>
  </si>
  <si>
    <t>Zdjęto koszty osobowe z pakietowni, dotyczące pakietów i podkładów - nie dotyczą narzędzi; do zrobienia w pozostałych Citonetach</t>
  </si>
  <si>
    <t>Dodano koszty opakowań miesięcznie w Citonetach - kwota dodawana do modelowania ogólnego; wyliczenie w pliku "2018 Księgowania GM - Koszty w Citonetach"</t>
  </si>
  <si>
    <t>odjęcie kosztów osobowych konfekcjonerów usługi pakietowania, kosztów materiałów do produkcji podkładów oraz przychodów ze sprzedaży usługi pakietowania dla TZMO - arkusz PORÓWNIANIE MIESIĘCZNIE</t>
  </si>
  <si>
    <t>zmiana czasów pracy ręcznej procesowej z dotychczasowej CitoNet Toruń na pomiary w CitoNet Warszawa - arkusz Procesy ilość użycia w kolumnie H dla zasobu Pracownik</t>
  </si>
  <si>
    <t>ile w STE (ICZMP)</t>
  </si>
  <si>
    <t>DEZ OBUWIE</t>
  </si>
  <si>
    <t>ile w STE (model wg CiTo)</t>
  </si>
  <si>
    <t>Długość (cm)</t>
  </si>
  <si>
    <t>Szerokość (cm)</t>
  </si>
  <si>
    <t>Wysokość (cm)</t>
  </si>
  <si>
    <t>STE w mies</t>
  </si>
  <si>
    <t>ilosc produktow w mies</t>
  </si>
  <si>
    <t>śr waż liczba w STE</t>
  </si>
  <si>
    <t>obj dla 70% z 60x30x30</t>
  </si>
  <si>
    <t>ile w STE (wg rozm opakowań)</t>
  </si>
  <si>
    <t>CiLo Wysokość (cm)</t>
  </si>
  <si>
    <t>zmiana objętości na podstawie danych z wizji lokalnej w ICZMP Łódź</t>
  </si>
  <si>
    <t>formułami z wizji lokalnej</t>
  </si>
  <si>
    <t>R2=0 =&gt; wypełnienie 100%; R2=1 =&gt; wypełnienie rzeczywiste</t>
  </si>
  <si>
    <t xml:space="preserve">formułami z wizji lokalnej </t>
  </si>
  <si>
    <t>ekstrapolacja z 5 na 23 dni</t>
  </si>
  <si>
    <t>Myjnia duża</t>
  </si>
  <si>
    <t>CiLo plazma zamiast EO</t>
  </si>
  <si>
    <t>w wersji wyceny usługi z CitoNet Łódź zmiana sterylizacji EO na plazma =&gt; arkusz Relacje objętości AA72:AA111</t>
  </si>
  <si>
    <t>KEN A/S CWD 5000</t>
  </si>
  <si>
    <t>DEZ ŁÓŻKA, WÓZKI</t>
  </si>
  <si>
    <t>DEZ INKUBATORY</t>
  </si>
  <si>
    <t>PA P &gt;91 ON</t>
  </si>
  <si>
    <t>PA R 7,5 x 80</t>
  </si>
  <si>
    <t>STER PARA NARZ 1-&gt;4 W REK DO 80|7,5</t>
  </si>
  <si>
    <t>PA R 10 x 80</t>
  </si>
  <si>
    <t>STER PARA NARZ 1-&gt;4 W REK DO 80|10</t>
  </si>
  <si>
    <t>PA R 12 x 80</t>
  </si>
  <si>
    <t>STER PARA NARZ 1-&gt;4 W REK DO 80|12</t>
  </si>
  <si>
    <t>PA R 15 x 80</t>
  </si>
  <si>
    <t>STER PARA NARZ 1-&gt;4 W REK DO 80|15</t>
  </si>
  <si>
    <t>PA R 20 x 80</t>
  </si>
  <si>
    <t>STER PARA NARZ 1-&gt;4 W REK DO 80|20</t>
  </si>
  <si>
    <t>PA R 25 x 80</t>
  </si>
  <si>
    <t>STER PARA NARZ 1-&gt;4 W REK DO 80|25</t>
  </si>
  <si>
    <t>PA R 32 x 80</t>
  </si>
  <si>
    <t>STER PARA NARZ 1-&gt;4 W REK DO 80|32</t>
  </si>
  <si>
    <t>PA R 42 x 80</t>
  </si>
  <si>
    <t>STER PARA NARZ 1-&gt;4 W REK DO 80|42</t>
  </si>
  <si>
    <t>BIE PA P ≤10</t>
  </si>
  <si>
    <t>BIE PA P ≤30</t>
  </si>
  <si>
    <t>BIE PA P ≤50</t>
  </si>
  <si>
    <t>PA P ≤10</t>
  </si>
  <si>
    <t>PA P ≤30</t>
  </si>
  <si>
    <t>PA P ≤50</t>
  </si>
  <si>
    <t>PA P ≤70</t>
  </si>
  <si>
    <t>PA P ≤90</t>
  </si>
  <si>
    <t>PA P ≤10 ON</t>
  </si>
  <si>
    <t>PA P ≤30 ON</t>
  </si>
  <si>
    <t>PA P ≤50 ON</t>
  </si>
  <si>
    <t>PA P ≤70 ON</t>
  </si>
  <si>
    <t>PA P ≤90 ON</t>
  </si>
  <si>
    <t>DEZ P ≤10</t>
  </si>
  <si>
    <t>DEZ P ≤30</t>
  </si>
  <si>
    <t>DEZ P ≤50</t>
  </si>
  <si>
    <t>DEZ P ≤70</t>
  </si>
  <si>
    <t>DEZ P ≤90</t>
  </si>
  <si>
    <t>BIE PA P ≤70</t>
  </si>
  <si>
    <t>BIE PA P ≤90</t>
  </si>
  <si>
    <t>PA P &gt;90</t>
  </si>
  <si>
    <t>BIE PA P &gt;90</t>
  </si>
  <si>
    <t>NAZWA</t>
  </si>
  <si>
    <t>ILOŚĆ*</t>
  </si>
  <si>
    <t>Cena jednostkowa netto</t>
  </si>
  <si>
    <t>Wartość netto (kol. 2x3)</t>
  </si>
  <si>
    <t>Stawka VAT</t>
  </si>
  <si>
    <t>Wartość VAT (kol. 4x5)</t>
  </si>
  <si>
    <t>1. USŁUGA STERYLIZACJI WYSOKOTEMPERATUROWEJ PARĄ WODNĄ</t>
  </si>
  <si>
    <t>DUŻY zestaw narzędzi chirurgicznych (1STE) pakowany w 2 warstwy papieru krepowanego lub kontener Zleceniodawcy</t>
  </si>
  <si>
    <t>ŚREDNI zestaw narzędzi chirurgicznych (3/4 STE) pakowany w 2 warstwy papieru krepowanego lub kontener Zleceniodawcy</t>
  </si>
  <si>
    <t>MAŁY zestaw narzędzi chirurgicznych (1/2 STE) pakowany w 2 warstwy papieru krepowanego lub kontener Zleceniodawcy</t>
  </si>
  <si>
    <t>Narzędzia chir., mat. opatrunkowy lub bielizna pakowane w rękaw papierowo – foliowy o szer. 5-10 cm</t>
  </si>
  <si>
    <t>Narzędzia chir., mat. opatrunkowy lub bielizna pakowane w rękaw papierowo – foliowy o szer. 12-15 cm</t>
  </si>
  <si>
    <t>Narzędzia chir., mat. opatrunkowy lub bielizna pakowane w rękaw papierowo – foliowy o szer.  20-25 cm</t>
  </si>
  <si>
    <t>Narzędzia chir., mat. opatrunkowy lub bielizna pakowane w rękaw papierowo – foliowy o szer. 30-42 cm</t>
  </si>
  <si>
    <t>2. USŁUGA STERYLIZACJI WYSOKOTEMPERATUROWEJ PARĄ WODNĄ Z 2 TRANSPORTAMI /SOBOTA /</t>
  </si>
  <si>
    <t>3. USŁUGA STERYLIZACJI WYSOKOTEMPERATUROWEJ PARĄ WODNĄ Z 2 TRANSPORTAMI /NIEDZIELA /</t>
  </si>
  <si>
    <t>4. USŁUGA MYCIA, DEZYNFEKCJI I STERYLIZACJI WYSOKOTEMPERATUROWEJ PARĄ WODNĄ</t>
  </si>
  <si>
    <t>Z 2 TRANSPORTAMI / w sytuacjach awaryjnych i uprzednio zgłoszonych</t>
  </si>
  <si>
    <t>5. USŁUGA CITO STERYLIZACJI WYSOKOTEMPERATUROWEJ PARĄ WODNĄ Z 2 TRANSPORTAMI</t>
  </si>
  <si>
    <t xml:space="preserve">RAZEM POZYCJA 1- 5  </t>
  </si>
  <si>
    <t>*średnia ilość miesięcznie</t>
  </si>
  <si>
    <t>załącznik nr 1</t>
  </si>
  <si>
    <t>Z 3 TRANSPORTAMI / PONIEDZIAŁEK - PIĄTEK /</t>
  </si>
  <si>
    <t>SZPITAL SPECJALISTYCZNY IM. STEFANA ŻEROMSKIEGO SP ZOZ W KRAKOWIE</t>
  </si>
  <si>
    <t>OS. NA. SKARPIE 66</t>
  </si>
  <si>
    <t>31-913- KRAKÓW</t>
  </si>
  <si>
    <t>Wartość brutto (kol. 4+6)</t>
  </si>
  <si>
    <t>Wartość brutto (kol. 7x2 miesiące)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</si>
</sst>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##&quot;%&quot;"/>
    <numFmt numFmtId="165" formatCode="_-* #,##0\ _z_ł_-;\-* #,##0\ _z_ł_-;_-* &quot;-&quot;??\ _z_ł_-;_-@_-"/>
    <numFmt numFmtId="166" formatCode="#,##0.0"/>
    <numFmt numFmtId="167" formatCode="0.0%"/>
    <numFmt numFmtId="168" formatCode="0.000"/>
    <numFmt numFmtId="169" formatCode="_-* #,##0.0\ _z_ł_-;\-* #,##0.0\ _z_ł_-;_-* &quot;-&quot;??\ _z_ł_-;_-@_-"/>
    <numFmt numFmtId="170" formatCode="_(&quot;$&quot;* #,##0.00_);_(&quot;$&quot;* \(#,##0.00\);_(&quot;$&quot;* &quot;-&quot;??_);_(@_)"/>
  </numFmts>
  <fonts count="2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8"/>
      <color rgb="FF000000"/>
      <name val="Times New Roman"/>
      <family val="1"/>
      <charset val="238"/>
    </font>
    <font>
      <b/>
      <u val="singleAccounting"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000000"/>
      <name val="Arial1"/>
      <charset val="238"/>
    </font>
    <font>
      <b/>
      <sz val="12"/>
      <color rgb="FF000000"/>
      <name val="Arial1"/>
      <charset val="238"/>
    </font>
    <font>
      <b/>
      <sz val="11"/>
      <color rgb="FF000000"/>
      <name val="Arial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i/>
      <sz val="11"/>
      <color rgb="FF000000"/>
      <name val="Arial1"/>
      <charset val="238"/>
    </font>
  </fonts>
  <fills count="19">
    <fill>
      <patternFill patternType="none"/>
    </fill>
    <fill>
      <patternFill patternType="gray125"/>
    </fill>
    <fill>
      <patternFill patternType="solid">
        <fgColor rgb="FFD5D9E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08080"/>
        <bgColor rgb="FF808080"/>
      </patternFill>
    </fill>
  </fills>
  <borders count="16">
    <border>
      <left/>
      <right/>
      <top/>
      <bottom/>
      <diagonal/>
    </border>
    <border>
      <left style="thin">
        <color rgb="FF959595"/>
      </left>
      <right/>
      <top style="thin">
        <color rgb="FF959595"/>
      </top>
      <bottom/>
      <diagonal/>
    </border>
    <border>
      <left style="thin">
        <color rgb="FF959595"/>
      </left>
      <right style="thin">
        <color rgb="FF959595"/>
      </right>
      <top style="thin">
        <color rgb="FF95959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959595"/>
      </left>
      <right style="thin">
        <color rgb="FF959595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2" fillId="0" borderId="0"/>
    <xf numFmtId="0" fontId="13" fillId="0" borderId="0"/>
    <xf numFmtId="43" fontId="13" fillId="0" borderId="0" applyFont="0" applyFill="0" applyBorder="0" applyAlignment="0" applyProtection="0"/>
    <xf numFmtId="0" fontId="18" fillId="0" borderId="0"/>
    <xf numFmtId="17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2" fillId="0" borderId="0"/>
  </cellStyleXfs>
  <cellXfs count="196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3" fontId="2" fillId="0" borderId="1" xfId="0" applyNumberFormat="1" applyFont="1" applyBorder="1" applyAlignment="1">
      <alignment horizontal="right" vertical="top"/>
    </xf>
    <xf numFmtId="4" fontId="2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3" fontId="2" fillId="2" borderId="1" xfId="1" applyFont="1" applyFill="1" applyBorder="1" applyAlignment="1">
      <alignment horizontal="left" vertical="top"/>
    </xf>
    <xf numFmtId="43" fontId="2" fillId="0" borderId="1" xfId="1" applyFont="1" applyBorder="1" applyAlignment="1">
      <alignment horizontal="right" vertical="top"/>
    </xf>
    <xf numFmtId="43" fontId="0" fillId="0" borderId="0" xfId="1" applyFont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44" fontId="0" fillId="0" borderId="0" xfId="0" applyNumberFormat="1"/>
    <xf numFmtId="0" fontId="4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5" fillId="4" borderId="3" xfId="0" applyFont="1" applyFill="1" applyBorder="1"/>
    <xf numFmtId="0" fontId="5" fillId="0" borderId="3" xfId="0" applyFont="1" applyBorder="1"/>
    <xf numFmtId="0" fontId="5" fillId="0" borderId="0" xfId="0" applyFont="1"/>
    <xf numFmtId="44" fontId="0" fillId="0" borderId="0" xfId="2" applyFont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left"/>
    </xf>
    <xf numFmtId="0" fontId="0" fillId="0" borderId="5" xfId="0" applyBorder="1" applyAlignment="1"/>
    <xf numFmtId="0" fontId="0" fillId="0" borderId="5" xfId="0" applyBorder="1"/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right"/>
    </xf>
    <xf numFmtId="43" fontId="0" fillId="0" borderId="0" xfId="0" applyNumberFormat="1"/>
    <xf numFmtId="0" fontId="3" fillId="0" borderId="0" xfId="0" applyFont="1" applyAlignment="1">
      <alignment horizontal="center" vertical="center" wrapText="1"/>
    </xf>
    <xf numFmtId="0" fontId="6" fillId="5" borderId="0" xfId="0" applyFont="1" applyFill="1" applyBorder="1" applyAlignment="1">
      <alignment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44" fontId="7" fillId="0" borderId="0" xfId="0" applyNumberFormat="1" applyFont="1"/>
    <xf numFmtId="0" fontId="0" fillId="0" borderId="0" xfId="0" applyBorder="1" applyAlignment="1">
      <alignment horizontal="center" textRotation="45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5" xfId="0" applyFill="1" applyBorder="1" applyAlignment="1">
      <alignment horizontal="center"/>
    </xf>
    <xf numFmtId="0" fontId="0" fillId="0" borderId="5" xfId="0" applyFill="1" applyBorder="1"/>
    <xf numFmtId="165" fontId="0" fillId="0" borderId="0" xfId="1" applyNumberFormat="1" applyFont="1"/>
    <xf numFmtId="44" fontId="3" fillId="0" borderId="0" xfId="0" applyNumberFormat="1" applyFont="1"/>
    <xf numFmtId="9" fontId="0" fillId="0" borderId="0" xfId="0" applyNumberFormat="1"/>
    <xf numFmtId="43" fontId="3" fillId="0" borderId="0" xfId="1" applyFont="1" applyAlignment="1">
      <alignment horizontal="center" vertical="center" wrapText="1"/>
    </xf>
    <xf numFmtId="43" fontId="0" fillId="0" borderId="0" xfId="0" applyNumberFormat="1" applyAlignment="1">
      <alignment horizontal="center"/>
    </xf>
    <xf numFmtId="43" fontId="0" fillId="0" borderId="0" xfId="1" applyFont="1" applyFill="1"/>
    <xf numFmtId="9" fontId="0" fillId="0" borderId="0" xfId="3" applyFont="1" applyAlignment="1">
      <alignment horizontal="center"/>
    </xf>
    <xf numFmtId="44" fontId="0" fillId="3" borderId="0" xfId="2" applyFont="1" applyFill="1"/>
    <xf numFmtId="0" fontId="14" fillId="0" borderId="0" xfId="0" applyFont="1" applyAlignment="1">
      <alignment vertical="center"/>
    </xf>
    <xf numFmtId="0" fontId="14" fillId="6" borderId="0" xfId="0" applyFont="1" applyFill="1" applyAlignment="1">
      <alignment vertical="center"/>
    </xf>
    <xf numFmtId="0" fontId="15" fillId="6" borderId="8" xfId="0" applyFont="1" applyFill="1" applyBorder="1" applyAlignment="1">
      <alignment horizontal="left" vertical="center"/>
    </xf>
    <xf numFmtId="0" fontId="14" fillId="3" borderId="0" xfId="0" applyFont="1" applyFill="1" applyAlignment="1">
      <alignment vertical="center"/>
    </xf>
    <xf numFmtId="0" fontId="14" fillId="7" borderId="0" xfId="0" applyFont="1" applyFill="1" applyAlignment="1">
      <alignment vertical="center"/>
    </xf>
    <xf numFmtId="0" fontId="2" fillId="2" borderId="0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5" fillId="8" borderId="3" xfId="0" applyFont="1" applyFill="1" applyBorder="1"/>
    <xf numFmtId="0" fontId="5" fillId="8" borderId="0" xfId="0" applyFont="1" applyFill="1"/>
    <xf numFmtId="0" fontId="5" fillId="9" borderId="3" xfId="0" applyFont="1" applyFill="1" applyBorder="1"/>
    <xf numFmtId="0" fontId="5" fillId="10" borderId="3" xfId="0" applyFont="1" applyFill="1" applyBorder="1"/>
    <xf numFmtId="0" fontId="5" fillId="11" borderId="3" xfId="0" applyFont="1" applyFill="1" applyBorder="1"/>
    <xf numFmtId="0" fontId="5" fillId="6" borderId="3" xfId="0" applyFont="1" applyFill="1" applyBorder="1"/>
    <xf numFmtId="168" fontId="14" fillId="0" borderId="0" xfId="0" applyNumberFormat="1" applyFont="1" applyAlignment="1">
      <alignment vertical="center"/>
    </xf>
    <xf numFmtId="43" fontId="0" fillId="12" borderId="0" xfId="1" applyFont="1" applyFill="1"/>
    <xf numFmtId="0" fontId="0" fillId="0" borderId="0" xfId="0" applyFill="1"/>
    <xf numFmtId="0" fontId="14" fillId="0" borderId="4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43" fontId="4" fillId="3" borderId="0" xfId="1" applyFont="1" applyFill="1"/>
    <xf numFmtId="0" fontId="14" fillId="0" borderId="0" xfId="0" applyFont="1" applyFill="1" applyAlignment="1">
      <alignment vertical="center"/>
    </xf>
    <xf numFmtId="0" fontId="14" fillId="0" borderId="0" xfId="0" applyFont="1" applyBorder="1" applyAlignment="1">
      <alignment vertical="center"/>
    </xf>
    <xf numFmtId="0" fontId="14" fillId="7" borderId="0" xfId="0" applyFont="1" applyFill="1" applyBorder="1" applyAlignment="1">
      <alignment vertical="center"/>
    </xf>
    <xf numFmtId="0" fontId="14" fillId="3" borderId="4" xfId="0" applyFont="1" applyFill="1" applyBorder="1" applyAlignment="1">
      <alignment vertical="center"/>
    </xf>
    <xf numFmtId="0" fontId="3" fillId="0" borderId="5" xfId="9" applyFont="1" applyBorder="1"/>
    <xf numFmtId="0" fontId="1" fillId="0" borderId="5" xfId="9" applyFont="1" applyBorder="1"/>
    <xf numFmtId="0" fontId="1" fillId="0" borderId="0" xfId="9" applyFont="1"/>
    <xf numFmtId="0" fontId="1" fillId="6" borderId="0" xfId="9" applyFont="1" applyFill="1"/>
    <xf numFmtId="0" fontId="1" fillId="7" borderId="5" xfId="9" applyFont="1" applyFill="1" applyBorder="1"/>
    <xf numFmtId="3" fontId="1" fillId="7" borderId="5" xfId="9" applyNumberFormat="1" applyFont="1" applyFill="1" applyBorder="1"/>
    <xf numFmtId="3" fontId="1" fillId="0" borderId="5" xfId="9" applyNumberFormat="1" applyFont="1" applyBorder="1"/>
    <xf numFmtId="0" fontId="1" fillId="0" borderId="0" xfId="9" applyFont="1" applyAlignment="1">
      <alignment vertical="center"/>
    </xf>
    <xf numFmtId="3" fontId="1" fillId="0" borderId="0" xfId="9" applyNumberFormat="1" applyFont="1" applyAlignment="1">
      <alignment vertical="center"/>
    </xf>
    <xf numFmtId="0" fontId="1" fillId="8" borderId="5" xfId="9" applyFont="1" applyFill="1" applyBorder="1"/>
    <xf numFmtId="0" fontId="1" fillId="0" borderId="5" xfId="9" applyFont="1" applyFill="1" applyBorder="1"/>
    <xf numFmtId="0" fontId="1" fillId="15" borderId="5" xfId="9" applyFont="1" applyFill="1" applyBorder="1"/>
    <xf numFmtId="3" fontId="1" fillId="15" borderId="5" xfId="9" applyNumberFormat="1" applyFont="1" applyFill="1" applyBorder="1"/>
    <xf numFmtId="0" fontId="1" fillId="0" borderId="6" xfId="9" applyFont="1" applyBorder="1"/>
    <xf numFmtId="0" fontId="1" fillId="0" borderId="6" xfId="9" applyFont="1" applyBorder="1" applyAlignment="1">
      <alignment vertical="center"/>
    </xf>
    <xf numFmtId="3" fontId="1" fillId="0" borderId="6" xfId="9" applyNumberFormat="1" applyFont="1" applyBorder="1" applyAlignment="1">
      <alignment vertical="center"/>
    </xf>
    <xf numFmtId="0" fontId="1" fillId="0" borderId="0" xfId="9" applyFont="1" applyBorder="1"/>
    <xf numFmtId="0" fontId="1" fillId="0" borderId="0" xfId="9" applyFont="1" applyBorder="1" applyAlignment="1">
      <alignment vertical="center"/>
    </xf>
    <xf numFmtId="3" fontId="1" fillId="0" borderId="0" xfId="9" applyNumberFormat="1" applyFont="1" applyBorder="1" applyAlignment="1">
      <alignment vertical="center"/>
    </xf>
    <xf numFmtId="0" fontId="1" fillId="0" borderId="7" xfId="9" applyFont="1" applyBorder="1"/>
    <xf numFmtId="0" fontId="1" fillId="0" borderId="7" xfId="9" applyFont="1" applyBorder="1" applyAlignment="1">
      <alignment vertical="center"/>
    </xf>
    <xf numFmtId="3" fontId="1" fillId="0" borderId="7" xfId="9" applyNumberFormat="1" applyFont="1" applyBorder="1" applyAlignment="1">
      <alignment vertical="center"/>
    </xf>
    <xf numFmtId="0" fontId="8" fillId="8" borderId="5" xfId="9" applyFont="1" applyFill="1" applyBorder="1"/>
    <xf numFmtId="0" fontId="8" fillId="7" borderId="5" xfId="9" applyFont="1" applyFill="1" applyBorder="1"/>
    <xf numFmtId="0" fontId="8" fillId="0" borderId="5" xfId="9" applyFont="1" applyBorder="1"/>
    <xf numFmtId="3" fontId="8" fillId="7" borderId="5" xfId="9" applyNumberFormat="1" applyFont="1" applyFill="1" applyBorder="1"/>
    <xf numFmtId="3" fontId="8" fillId="0" borderId="5" xfId="9" applyNumberFormat="1" applyFont="1" applyBorder="1"/>
    <xf numFmtId="0" fontId="8" fillId="0" borderId="0" xfId="9" applyFont="1"/>
    <xf numFmtId="0" fontId="8" fillId="0" borderId="6" xfId="9" applyFont="1" applyBorder="1"/>
    <xf numFmtId="0" fontId="8" fillId="0" borderId="6" xfId="9" applyFont="1" applyBorder="1" applyAlignment="1">
      <alignment vertical="center"/>
    </xf>
    <xf numFmtId="3" fontId="8" fillId="0" borderId="6" xfId="9" applyNumberFormat="1" applyFont="1" applyBorder="1" applyAlignment="1">
      <alignment vertical="center"/>
    </xf>
    <xf numFmtId="0" fontId="8" fillId="0" borderId="0" xfId="9" applyFont="1" applyBorder="1"/>
    <xf numFmtId="0" fontId="8" fillId="0" borderId="0" xfId="9" applyFont="1" applyBorder="1" applyAlignment="1">
      <alignment vertical="center"/>
    </xf>
    <xf numFmtId="3" fontId="8" fillId="0" borderId="0" xfId="9" applyNumberFormat="1" applyFont="1" applyBorder="1" applyAlignment="1">
      <alignment vertical="center"/>
    </xf>
    <xf numFmtId="0" fontId="8" fillId="0" borderId="7" xfId="9" applyFont="1" applyBorder="1"/>
    <xf numFmtId="0" fontId="8" fillId="0" borderId="7" xfId="9" applyFont="1" applyBorder="1" applyAlignment="1">
      <alignment vertical="center"/>
    </xf>
    <xf numFmtId="3" fontId="8" fillId="0" borderId="7" xfId="9" applyNumberFormat="1" applyFont="1" applyBorder="1" applyAlignment="1">
      <alignment vertical="center"/>
    </xf>
    <xf numFmtId="0" fontId="1" fillId="3" borderId="5" xfId="9" applyFont="1" applyFill="1" applyBorder="1"/>
    <xf numFmtId="3" fontId="1" fillId="3" borderId="5" xfId="9" applyNumberFormat="1" applyFont="1" applyFill="1" applyBorder="1"/>
    <xf numFmtId="3" fontId="1" fillId="0" borderId="0" xfId="9" applyNumberFormat="1" applyFont="1"/>
    <xf numFmtId="0" fontId="0" fillId="0" borderId="0" xfId="9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43" fontId="0" fillId="0" borderId="0" xfId="1" applyFont="1" applyAlignment="1">
      <alignment vertical="center"/>
    </xf>
    <xf numFmtId="3" fontId="0" fillId="0" borderId="0" xfId="0" applyNumberFormat="1" applyAlignment="1">
      <alignment vertical="center"/>
    </xf>
    <xf numFmtId="0" fontId="0" fillId="7" borderId="0" xfId="0" applyFill="1" applyAlignment="1">
      <alignment vertical="center"/>
    </xf>
    <xf numFmtId="0" fontId="19" fillId="0" borderId="0" xfId="0" applyFont="1"/>
    <xf numFmtId="0" fontId="17" fillId="0" borderId="0" xfId="0" applyFont="1"/>
    <xf numFmtId="0" fontId="0" fillId="0" borderId="0" xfId="0" quotePrefix="1"/>
    <xf numFmtId="169" fontId="0" fillId="0" borderId="0" xfId="1" applyNumberFormat="1" applyFont="1" applyFill="1" applyAlignment="1">
      <alignment vertical="center"/>
    </xf>
    <xf numFmtId="169" fontId="11" fillId="0" borderId="0" xfId="1" applyNumberFormat="1" applyFont="1" applyFill="1" applyAlignment="1">
      <alignment vertical="center"/>
    </xf>
    <xf numFmtId="169" fontId="0" fillId="0" borderId="0" xfId="1" applyNumberFormat="1" applyFont="1" applyFill="1" applyAlignment="1">
      <alignment horizontal="center" vertical="center"/>
    </xf>
    <xf numFmtId="169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Font="1" applyAlignment="1">
      <alignment vertical="center"/>
    </xf>
    <xf numFmtId="43" fontId="1" fillId="0" borderId="0" xfId="1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/>
    </xf>
    <xf numFmtId="169" fontId="11" fillId="0" borderId="0" xfId="1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169" fontId="11" fillId="0" borderId="7" xfId="1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169" fontId="11" fillId="0" borderId="6" xfId="1" applyNumberFormat="1" applyFont="1" applyFill="1" applyBorder="1" applyAlignment="1">
      <alignment vertical="center"/>
    </xf>
    <xf numFmtId="166" fontId="0" fillId="0" borderId="0" xfId="0" applyNumberFormat="1" applyAlignment="1">
      <alignment vertical="center"/>
    </xf>
    <xf numFmtId="167" fontId="0" fillId="0" borderId="0" xfId="3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69" fontId="0" fillId="3" borderId="0" xfId="0" applyNumberFormat="1" applyFill="1" applyAlignment="1">
      <alignment vertical="center"/>
    </xf>
    <xf numFmtId="0" fontId="0" fillId="16" borderId="0" xfId="0" applyFill="1" applyAlignment="1">
      <alignment horizontal="center" vertical="center" wrapText="1"/>
    </xf>
    <xf numFmtId="169" fontId="0" fillId="17" borderId="0" xfId="0" applyNumberFormat="1" applyFill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1" xfId="0" applyFont="1" applyBorder="1" applyAlignment="1">
      <alignment vertical="center"/>
    </xf>
    <xf numFmtId="169" fontId="0" fillId="12" borderId="0" xfId="1" applyNumberFormat="1" applyFont="1" applyFill="1" applyAlignment="1">
      <alignment vertical="center"/>
    </xf>
    <xf numFmtId="1" fontId="0" fillId="12" borderId="0" xfId="0" applyNumberFormat="1" applyFill="1" applyAlignment="1">
      <alignment vertical="center"/>
    </xf>
    <xf numFmtId="9" fontId="0" fillId="13" borderId="0" xfId="0" applyNumberFormat="1" applyFill="1" applyAlignment="1">
      <alignment horizontal="center"/>
    </xf>
    <xf numFmtId="0" fontId="0" fillId="13" borderId="0" xfId="0" applyFill="1" applyAlignment="1">
      <alignment vertical="center"/>
    </xf>
    <xf numFmtId="0" fontId="0" fillId="8" borderId="0" xfId="0" applyFill="1" applyAlignment="1">
      <alignment vertical="center"/>
    </xf>
    <xf numFmtId="3" fontId="0" fillId="0" borderId="0" xfId="0" applyNumberFormat="1" applyAlignment="1">
      <alignment horizontal="center"/>
    </xf>
    <xf numFmtId="1" fontId="0" fillId="14" borderId="0" xfId="0" applyNumberFormat="1" applyFill="1" applyAlignment="1">
      <alignment vertical="center"/>
    </xf>
    <xf numFmtId="0" fontId="23" fillId="0" borderId="0" xfId="16" applyFont="1"/>
    <xf numFmtId="0" fontId="22" fillId="0" borderId="0" xfId="16"/>
    <xf numFmtId="0" fontId="22" fillId="0" borderId="14" xfId="16" applyBorder="1" applyAlignment="1">
      <alignment horizontal="center" wrapText="1"/>
    </xf>
    <xf numFmtId="0" fontId="22" fillId="0" borderId="14" xfId="16" applyBorder="1" applyAlignment="1">
      <alignment horizontal="center"/>
    </xf>
    <xf numFmtId="0" fontId="22" fillId="0" borderId="14" xfId="16" applyBorder="1"/>
    <xf numFmtId="0" fontId="24" fillId="0" borderId="14" xfId="16" applyFont="1" applyBorder="1"/>
    <xf numFmtId="0" fontId="25" fillId="0" borderId="14" xfId="16" applyFont="1" applyBorder="1"/>
    <xf numFmtId="0" fontId="26" fillId="0" borderId="14" xfId="16" applyFont="1" applyBorder="1"/>
    <xf numFmtId="0" fontId="27" fillId="0" borderId="0" xfId="16" applyFont="1"/>
    <xf numFmtId="43" fontId="22" fillId="0" borderId="0" xfId="1" applyFont="1"/>
    <xf numFmtId="43" fontId="22" fillId="0" borderId="14" xfId="1" applyFont="1" applyBorder="1" applyAlignment="1">
      <alignment horizontal="center" wrapText="1"/>
    </xf>
    <xf numFmtId="43" fontId="22" fillId="0" borderId="14" xfId="1" applyFont="1" applyBorder="1"/>
    <xf numFmtId="165" fontId="23" fillId="0" borderId="0" xfId="1" applyNumberFormat="1" applyFont="1"/>
    <xf numFmtId="165" fontId="22" fillId="0" borderId="0" xfId="1" applyNumberFormat="1" applyFont="1"/>
    <xf numFmtId="165" fontId="22" fillId="0" borderId="15" xfId="1" applyNumberFormat="1" applyFont="1" applyBorder="1" applyAlignment="1">
      <alignment horizontal="center"/>
    </xf>
    <xf numFmtId="165" fontId="22" fillId="0" borderId="14" xfId="1" applyNumberFormat="1" applyFont="1" applyBorder="1" applyAlignment="1">
      <alignment horizontal="center" wrapText="1"/>
    </xf>
    <xf numFmtId="165" fontId="22" fillId="0" borderId="14" xfId="1" applyNumberFormat="1" applyFont="1" applyBorder="1"/>
    <xf numFmtId="165" fontId="24" fillId="0" borderId="14" xfId="1" applyNumberFormat="1" applyFont="1" applyBorder="1"/>
    <xf numFmtId="9" fontId="22" fillId="0" borderId="14" xfId="16" applyNumberFormat="1" applyBorder="1"/>
    <xf numFmtId="43" fontId="22" fillId="0" borderId="14" xfId="16" applyNumberFormat="1" applyBorder="1"/>
    <xf numFmtId="43" fontId="24" fillId="0" borderId="14" xfId="16" applyNumberFormat="1" applyFont="1" applyBorder="1"/>
    <xf numFmtId="0" fontId="24" fillId="18" borderId="14" xfId="16" applyFont="1" applyFill="1" applyBorder="1"/>
    <xf numFmtId="43" fontId="22" fillId="0" borderId="0" xfId="16" applyNumberFormat="1"/>
    <xf numFmtId="0" fontId="24" fillId="0" borderId="0" xfId="16" applyFont="1"/>
    <xf numFmtId="0" fontId="22" fillId="0" borderId="14" xfId="16" applyFill="1" applyBorder="1" applyAlignment="1">
      <alignment horizontal="center"/>
    </xf>
    <xf numFmtId="0" fontId="22" fillId="0" borderId="14" xfId="16" applyFill="1" applyBorder="1" applyAlignment="1">
      <alignment horizontal="center" wrapText="1"/>
    </xf>
    <xf numFmtId="0" fontId="27" fillId="0" borderId="14" xfId="16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6" fillId="5" borderId="0" xfId="0" applyFont="1" applyFill="1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textRotation="45"/>
    </xf>
    <xf numFmtId="0" fontId="0" fillId="0" borderId="5" xfId="0" applyBorder="1" applyAlignment="1">
      <alignment horizontal="center" textRotation="45"/>
    </xf>
    <xf numFmtId="0" fontId="3" fillId="0" borderId="4" xfId="0" applyFont="1" applyBorder="1" applyAlignment="1">
      <alignment horizontal="center"/>
    </xf>
  </cellXfs>
  <cellStyles count="17">
    <cellStyle name="Dziesiętny" xfId="1" builtinId="3"/>
    <cellStyle name="Dziesiętny 2" xfId="6"/>
    <cellStyle name="Dziesiętny 3" xfId="10"/>
    <cellStyle name="Normalny" xfId="0" builtinId="0"/>
    <cellStyle name="Normalny 2" xfId="4"/>
    <cellStyle name="Normalny 2 2" xfId="8"/>
    <cellStyle name="Normalny 3" xfId="9"/>
    <cellStyle name="Normalny 4" xfId="11"/>
    <cellStyle name="Normalny 5" xfId="16"/>
    <cellStyle name="Procentowy" xfId="3" builtinId="5"/>
    <cellStyle name="Procentowy 2" xfId="5"/>
    <cellStyle name="Procentowy 3" xfId="13"/>
    <cellStyle name="Procentowy 4" xfId="15"/>
    <cellStyle name="Walutowy" xfId="2" builtinId="4"/>
    <cellStyle name="Walutowy 2" xfId="7"/>
    <cellStyle name="Walutowy 3" xfId="12"/>
    <cellStyle name="Walutowy 4" xfId="14"/>
  </cellStyles>
  <dxfs count="1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26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42" Type="http://schemas.openxmlformats.org/officeDocument/2006/relationships/externalLink" Target="externalLinks/externalLink29.xml"/><Relationship Id="rId47" Type="http://schemas.openxmlformats.org/officeDocument/2006/relationships/externalLink" Target="externalLinks/externalLink34.xml"/><Relationship Id="rId50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28.xml"/><Relationship Id="rId54" Type="http://schemas.openxmlformats.org/officeDocument/2006/relationships/externalLink" Target="externalLinks/externalLink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4.xml"/><Relationship Id="rId40" Type="http://schemas.openxmlformats.org/officeDocument/2006/relationships/externalLink" Target="externalLinks/externalLink27.xml"/><Relationship Id="rId45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0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36.xml"/><Relationship Id="rId57" Type="http://schemas.openxmlformats.org/officeDocument/2006/relationships/externalLink" Target="externalLinks/externalLink44.xml"/><Relationship Id="rId61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4" Type="http://schemas.openxmlformats.org/officeDocument/2006/relationships/externalLink" Target="externalLinks/externalLink31.xml"/><Relationship Id="rId52" Type="http://schemas.openxmlformats.org/officeDocument/2006/relationships/externalLink" Target="externalLinks/externalLink39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0.xml"/><Relationship Id="rId48" Type="http://schemas.openxmlformats.org/officeDocument/2006/relationships/externalLink" Target="externalLinks/externalLink35.xml"/><Relationship Id="rId56" Type="http://schemas.openxmlformats.org/officeDocument/2006/relationships/externalLink" Target="externalLinks/externalLink4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externalLink" Target="externalLinks/externalLink25.xml"/><Relationship Id="rId46" Type="http://schemas.openxmlformats.org/officeDocument/2006/relationships/externalLink" Target="externalLinks/externalLink33.xml"/><Relationship Id="rId5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mkaczmar\Ustawienia%20lokalne\Temporary%20Internet%20Files\Content.IE5\TJVZHD8E\Wy&#322;&#261;czen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mkaczmar\Ustawienia%20lokalne\Temporary%20Internet%20Files\Content.IE5\TJVZHD8E\Wy&#322;&#261;czen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an\marian\Moje%20dokumenty\ANALIZA_99\RADA%20NADZORCZA\RADA_19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Documents%20and%20Settings\mkaczmar\Ustawienia%20lokalne\Temporary%20Internet%20Files\Content.IE5\TJVZHD8E\Wy&#322;&#261;czen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delB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ANALYSTS/98JUN/NETEARN.WK4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kaczmar\Ustawienia%20lokalne\Temporary%20Internet%20Files\Content.IE5\GBX3MMVH\Kopia%2006%2009%202007%20Pakiet%20konsolidacyjny%20(druki%20dla%20zale&#380;nych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NOWY%20Pakiet%20konsolidacyjny%20(do%20wdro&#380;enia)_OL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ane\Raporty%20miesieczne\walut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konsolidacja\Konsolidacja%202009\Konsolidacja%20I%20p&#243;&#322;rocze%202009\SSF%20z%20notami%20-%2030.06.2009r\PB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konsolidacja\Konsolidacja%202010\Konsolidacja%20III%20kwarta&#322;%202010\pakiety\PBG_pakiet%20PLN_300910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mkaczmar\Ustawienia%20lokalne\Temporary%20Internet%20Files\Content.IE5\GBX3MMVH\Kopia%2006%2009%202007%20Pakiet%20konsolidacyjny%20(druki%20dla%20zale&#380;nych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geniab\Ustawienia%20lokalne\Temporary%20Internet%20Files\Content.Outlook\6ZCN2ACO\Pakiet%20konsolidacyjny%20MSSF%20PL%20(6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UKLDN005\HYPERIONAPPS\Central%20Finance\Period%20ended%20March%202001\Quarter%20Repor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ne\Raporty%20miesieczne\11_listopad\Dane\Raporty%20miesieczne\waluty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GK%20PBG%202010\Konsolidacja%20(0,00%20z&#322;)%20PLIKI%20G&#321;&#211;WNE\Konsolidacja%2031.12.2010%20(PLIK%20G&#321;&#211;WNY%200,00%20z&#32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konsolidacja\Konsolidacja%202010\Konsolidacja%20I%20p&#243;&#322;rocze%202010\hb9\pakiet%20konsolidacyjny%20HB9%2030.06.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ne\Raporty%20miesieczne\waluty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8fs1\userdoc_2\Sp&#243;&#322;ki_Zagr\01_Bella_Jegoriewsk\01_Wyniki\2012\2012_06\pakiet_ooo%20bella%20prognoza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jciech.benedykcins/Pliki/Robota/Analizy/MARKA%20CITONET/Ster-pral%202010%20-/2018/WYNIK_STERYLIZACJA&amp;PRANIE_201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WynikiFinansoweSp&#243;&#322;ki\2007_Zagr\12_GRUDZIE&#323;\B.CENTR\RAPORT_SP&#211;&#321;KA_HANDLOWA_2007_PL_TESTOW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TEMP\flash_n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oje%20dokumenty\TZMO\bilans%20tzmo%202001%2020.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entral%20Finance\Variance%20Analysis\3q00\Variance%20Analysis%203Q%2000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~1\akrzywdz\USTAWI~1\Temp\notes6030C8\~5567760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rajewskam\Ustawienia%20lokalne\Temporary%20Internet%20Files\OLK145\Kopia%20Pakiet%20konsolidacyjny%201%2004%2024%20(PBG%20I%20p&#243;&#322;rocze%202007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krajewskam\Ustawienia%20lokalne\Temporary%20Internet%20Files\OLK145\Pakiet%20konsolidacyjny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mkaczmar\Ustawienia%20lokalne\Temporary%20Internet%20Files\Content.IE5\43R41RPY\PBG-T_pakiet_PLN_300910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admin\Pulpit\PBG%20-%20Plan%20kont\Najnowsze\GK%20PBG%202010\SSF%20z%20notami%20-%2031.12.2010\PBG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mkaczmar\Ustawienia%20lokalne\Temporary%20Internet%20Files\Content.Outlook\8IFL2RTB\pakiet%20konsolidacyjny(000)%2031%2012%202010%201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GK%20PBG%202010\SSF%20z%20notami%20-%2031.12.2010\SSF%20z%20notami%20(31.12.2010)%20-%20cz.%20I%20-%20PLIK%20GL&#211;WNY%20Z%20SF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jprzyby\Ustawienia%20lokalne\Temporary%20Internet%20Files\Content.Outlook\BH1Y8G2N\APRIVI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Pakiet%20konsolidacyjny%2031.12.2010%20BATHINEX%20%20za%20okres%2010-12%20201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Konsolidacja%202007\Konsolidacja%20IV%20kwarta&#322;%20%202007\Konsolidacja%20IV%20kwarta&#322;%202007%20(sumowanie)\Pakiet%20konsolidacyjny%20(31.12.2007)%20PBG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GK%20PBG%202010\SSF%20z%20notami%20-%2031.12.2010\SSF%20z%20notami%20(31.12.2010)%20-%20cz.%20II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Documents%20and%20Settings\admin\Ustawienia%20lokalne\Temporary%20Internet%20Files\Content.Outlook\26HM96WG\BI_Rejestr%20Ryzyk_v1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admin\Pulpit\PBG%20-%20Plan%20kont\Najnowsze\GK%20PBG%202010\SSF%20z%20notami%20-%2031.12.2010\SSF%20z%20notami%20(31.12.2010)%20-%20cz.%20III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~1\mkaczmar\USTAWI~1\Temp\Katalog%20tymczasowy%202%20dla%20KonsolidacjaMSSF%20Beta1.zip\Pakiet%20konsolidacyjny%20NazwaJednostki%202005-12-3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Documents%20and%20Settings\mkaczmar\Ustawienia%20lokalne\Temporary%20Internet%20Files\Content.IE5\TJVZHD8E\Pakiet%20konsolidacyjny%20M.Kani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6.8.4\service\Service\00_CUSTOMERS\P\PBG\HFM\02_Projekt_Koncepcyjny\Analiza%20wymaga&#324;%20-%20Konsolidacja\konsolidacja\Konsolidacja%202010\GTFR%20nowe%20druki%20I%20p&#243;&#322;rocze\Pakiet%20konsolidacyjny%20MSSF%20PL%20(roczny!!!%20do%20I%20p&#243;&#322;rocza%202010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an\c\Moje%20dokumenty\SPRAWOZDANIA_98\analiza%20dla%20zarz&#261;du-grudzie&#324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WINDOWS\TEMP\notes2CBB50\modelB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WINNT\Profiles\Jasinska_Danuta\Osobiste\Analiza_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srv001\Documents%20and%20Settings\admin\Ustawienia%20lokalne\Temporary%20Internet%20Files\Content.Outlook\MMETB32Q\Raporty\konsolidacja\Konsolidacja%202007\Pakiet%20konsolidacyjny%20NazwaJednostki%202005-12-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W Sp"/>
      <sheetName val="ZZwK GK"/>
      <sheetName val="N01A"/>
      <sheetName val="N01B"/>
      <sheetName val="N02A"/>
      <sheetName val="N02B"/>
      <sheetName val="N03"/>
      <sheetName val="N04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A"/>
      <sheetName val="N16B"/>
      <sheetName val="N17"/>
      <sheetName val="N18A"/>
      <sheetName val="N18B"/>
      <sheetName val="N19"/>
      <sheetName val="N20"/>
      <sheetName val="N21"/>
      <sheetName val="N22"/>
      <sheetName val="N23"/>
      <sheetName val="WK"/>
      <sheetName val="Wybrane dane"/>
      <sheetName val="ZZwK Sp"/>
      <sheetName val="ZZwK 2"/>
      <sheetName val="N02"/>
      <sheetName val="N16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</sheetNames>
    <sheetDataSet>
      <sheetData sheetId="0" refreshError="1">
        <row r="67">
          <cell r="BB67" t="str">
            <v xml:space="preserve"> w okresie od 01.01 do 30.06.2007 roku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 GK"/>
      <sheetName val="ZZwK Sp"/>
      <sheetName val="ZZwK 2"/>
      <sheetName val="N01A"/>
      <sheetName val="N01B"/>
      <sheetName val="N02"/>
      <sheetName val="N03"/>
      <sheetName val="N04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K"/>
      <sheetName val="Wybrane d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  <sheetName val="ZZwKW Sp"/>
      <sheetName val="N16A"/>
      <sheetName val="N16B"/>
      <sheetName val="N02A"/>
      <sheetName val="N02B"/>
    </sheetNames>
    <sheetDataSet>
      <sheetData sheetId="0" refreshError="1">
        <row r="67">
          <cell r="BB67" t="str">
            <v xml:space="preserve"> w okresie od 01.01 do 30.06.2007 roku</v>
          </cell>
        </row>
        <row r="68">
          <cell r="BB68" t="str">
            <v xml:space="preserve"> na dzień 01.01.2006 roku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RES ZYSKU 98DO99"/>
      <sheetName val="STRONA TYRUŁOWA "/>
      <sheetName val="SPIS TREŚCI"/>
      <sheetName val="WYKRESY ZYSKU (2)"/>
      <sheetName val="ANALIZA ROCZNA"/>
      <sheetName val="PODSTAOWE KATEGORIE"/>
      <sheetName val="SP.WYDZ."/>
      <sheetName val=" SPR-NARA"/>
      <sheetName val="SPR-MIES"/>
      <sheetName val="SPRZED-SIECI"/>
      <sheetName val="1998-1999"/>
      <sheetName val="RZIS-N-KIP"/>
      <sheetName val="RZIS-N-99"/>
      <sheetName val="RZIS-M-99"/>
      <sheetName val="RZIS-M-KIP"/>
      <sheetName val="KOSZTY 98"/>
      <sheetName val="RZIS - N-98"/>
      <sheetName val="RZIS - N-99 DO 98"/>
      <sheetName val="RZIS - N-99"/>
      <sheetName val="PLAN PRZYCHODÓW"/>
      <sheetName val="PLAN KOSZTÓW"/>
      <sheetName val="PLAN SPREDAŻY"/>
      <sheetName val="RACH1"/>
      <sheetName val="BUDŻET"/>
      <sheetName val="BUDŻET+REZERWA"/>
      <sheetName val="BUDŻET+RADA NADZORCZA"/>
      <sheetName val="ŚRODKI OB- M-98 "/>
      <sheetName val="ŚRODKI OB PORÓWNANIE"/>
      <sheetName val="WSKAŹNIKI"/>
      <sheetName val="CASH-FLOW"/>
      <sheetName val="CASH-FLOW (2)"/>
      <sheetName val="TEST SZYBKI"/>
      <sheetName val="SZYBKI PORÓWNANIE"/>
      <sheetName val="TYTUŁ"/>
      <sheetName val="CASH-FLOWNOW"/>
      <sheetName val="DANE DO ANALIZY"/>
      <sheetName val="WYKRES ZYSKU 98DO99 (2)"/>
      <sheetName val="Arkusz2"/>
    </sheetNames>
    <sheetDataSet>
      <sheetData sheetId="0" refreshError="1">
        <row r="4">
          <cell r="E4" t="str">
            <v>NAZWAKS</v>
          </cell>
        </row>
        <row r="33">
          <cell r="E33" t="str">
            <v>KOSZTY RODZAJOWE-RACH WYN</v>
          </cell>
        </row>
        <row r="52">
          <cell r="E52" t="str">
            <v>KOSZTY RODZAJOWE-BUDŻETY</v>
          </cell>
        </row>
        <row r="78">
          <cell r="E78" t="str">
            <v>MATERIAŁY</v>
          </cell>
        </row>
        <row r="102">
          <cell r="E102" t="str">
            <v>ROZRACHUNKI</v>
          </cell>
        </row>
        <row r="134">
          <cell r="E134" t="str">
            <v>Środki pieiężne</v>
          </cell>
        </row>
        <row r="135">
          <cell r="W135">
            <v>241860.23</v>
          </cell>
        </row>
        <row r="141">
          <cell r="E141" t="str">
            <v>Kredyty krótkoterminowe</v>
          </cell>
        </row>
        <row r="145">
          <cell r="E145" t="str">
            <v>Powiązania-zmaina stanu produktów</v>
          </cell>
        </row>
        <row r="153">
          <cell r="E153" t="str">
            <v>Koszt towarów handlowych</v>
          </cell>
        </row>
        <row r="155">
          <cell r="E155" t="str">
            <v>War prod nie zalicz do sprzed</v>
          </cell>
        </row>
        <row r="169">
          <cell r="E169" t="str">
            <v>DANE BEZPOŚREDNIE DO ANALIZY</v>
          </cell>
        </row>
        <row r="238">
          <cell r="O238">
            <v>105147750.00999998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 GK"/>
      <sheetName val="ZZwK Sp"/>
      <sheetName val="ZZwK 2"/>
      <sheetName val="N01A"/>
      <sheetName val="N01B"/>
      <sheetName val="N02"/>
      <sheetName val="N03"/>
      <sheetName val="N04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K"/>
      <sheetName val="Wybrane d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  <sheetName val="ZZwKW Sp"/>
      <sheetName val="N16A"/>
      <sheetName val="N16B"/>
      <sheetName val="N02A"/>
      <sheetName val="N02B"/>
    </sheetNames>
    <sheetDataSet>
      <sheetData sheetId="0" refreshError="1">
        <row r="67">
          <cell r="BB67" t="str">
            <v xml:space="preserve"> w okresie od 01.01 do 30.06.2007 roku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j obrotowy"/>
      <sheetName val="Wskaźniki"/>
      <sheetName val="Dane"/>
      <sheetName val="rach-prognoza"/>
      <sheetName val="rach-prognoza rocznie"/>
      <sheetName val="L"/>
      <sheetName val="Wska?niki"/>
      <sheetName val="Цены новые"/>
      <sheetName val="dane do kalkulacji"/>
      <sheetName val="Kalkulacja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inc"/>
      <sheetName val="Treas"/>
      <sheetName val="Exps"/>
      <sheetName val="Eqinv"/>
      <sheetName val="Tax"/>
      <sheetName val="Minint"/>
      <sheetName val="Netearnanal"/>
      <sheetName val="CFNetass"/>
      <sheetName val="CFLTdebt"/>
      <sheetName val="CFSTdebt"/>
      <sheetName val="CFWorkcap"/>
      <sheetName val="Macro"/>
      <sheetName val="LIS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NET EARNINGS ANALYSIS</v>
          </cell>
        </row>
        <row r="2">
          <cell r="A2" t="str">
            <v>SUMMARY OF VARIANCES</v>
          </cell>
        </row>
        <row r="4">
          <cell r="A4" t="str">
            <v>12 months ended December 31</v>
          </cell>
        </row>
        <row r="6">
          <cell r="A6" t="str">
            <v>1996 NET EARNINGS BEFORE EXCEPTIONALS</v>
          </cell>
        </row>
        <row r="7">
          <cell r="B7" t="str">
            <v>Operating earnings variance</v>
          </cell>
        </row>
        <row r="8">
          <cell r="B8" t="str">
            <v>Interest &amp; other financial income</v>
          </cell>
        </row>
        <row r="9">
          <cell r="B9" t="str">
            <v xml:space="preserve">   Central Treasury</v>
          </cell>
          <cell r="C9">
            <v>0</v>
          </cell>
        </row>
        <row r="10">
          <cell r="B10" t="str">
            <v xml:space="preserve">   Firecrest</v>
          </cell>
          <cell r="C10">
            <v>0</v>
          </cell>
        </row>
        <row r="11">
          <cell r="B11" t="str">
            <v xml:space="preserve">   Mondi Minorco Paper</v>
          </cell>
          <cell r="C11">
            <v>0</v>
          </cell>
        </row>
        <row r="12">
          <cell r="B12" t="str">
            <v xml:space="preserve">   Other</v>
          </cell>
          <cell r="C12">
            <v>0</v>
          </cell>
        </row>
        <row r="13">
          <cell r="D13">
            <v>0</v>
          </cell>
        </row>
        <row r="14">
          <cell r="B14" t="str">
            <v>Exchange gain/(loss)</v>
          </cell>
          <cell r="D14">
            <v>0</v>
          </cell>
        </row>
        <row r="15">
          <cell r="B15" t="str">
            <v>Dividend income from TransAtlantic</v>
          </cell>
          <cell r="D15">
            <v>0</v>
          </cell>
        </row>
        <row r="17">
          <cell r="B17" t="str">
            <v>Other income</v>
          </cell>
        </row>
        <row r="18">
          <cell r="B18" t="str">
            <v xml:space="preserve">   Sale of Marte/Lobo exploration properties</v>
          </cell>
          <cell r="C18">
            <v>0</v>
          </cell>
        </row>
        <row r="19">
          <cell r="B19" t="str">
            <v xml:space="preserve">   Sale of Aldebaran/bonds</v>
          </cell>
          <cell r="C19">
            <v>0</v>
          </cell>
        </row>
        <row r="20">
          <cell r="B20" t="str">
            <v xml:space="preserve">   Sale of Rio Nevada/Esperanza</v>
          </cell>
          <cell r="C20">
            <v>0</v>
          </cell>
        </row>
        <row r="21">
          <cell r="D21">
            <v>0</v>
          </cell>
        </row>
        <row r="22">
          <cell r="B22" t="str">
            <v>Interest expensed</v>
          </cell>
        </row>
        <row r="23">
          <cell r="B23" t="str">
            <v xml:space="preserve">   Minorco UK</v>
          </cell>
          <cell r="C23">
            <v>0</v>
          </cell>
        </row>
        <row r="24">
          <cell r="B24" t="str">
            <v xml:space="preserve">   Mondi Minorco Paper</v>
          </cell>
          <cell r="C24">
            <v>0</v>
          </cell>
        </row>
        <row r="25">
          <cell r="B25" t="str">
            <v xml:space="preserve">   HBMS</v>
          </cell>
          <cell r="C25">
            <v>0</v>
          </cell>
        </row>
        <row r="26">
          <cell r="B26" t="str">
            <v xml:space="preserve">   Minorco Luxembourg</v>
          </cell>
          <cell r="C26">
            <v>0</v>
          </cell>
        </row>
        <row r="27">
          <cell r="B27" t="str">
            <v xml:space="preserve">   Minorco (USA) Funding</v>
          </cell>
          <cell r="C27">
            <v>0</v>
          </cell>
        </row>
        <row r="28">
          <cell r="D28">
            <v>0</v>
          </cell>
        </row>
        <row r="29">
          <cell r="B29" t="str">
            <v>Exploration</v>
          </cell>
          <cell r="D29">
            <v>0</v>
          </cell>
        </row>
        <row r="30">
          <cell r="B30" t="str">
            <v>Equity investments</v>
          </cell>
        </row>
        <row r="31">
          <cell r="B31" t="str">
            <v xml:space="preserve">   Engelhard (1)</v>
          </cell>
          <cell r="C31">
            <v>0</v>
          </cell>
        </row>
        <row r="32">
          <cell r="B32" t="str">
            <v xml:space="preserve">   Aracruz</v>
          </cell>
          <cell r="C32">
            <v>0</v>
          </cell>
        </row>
        <row r="33">
          <cell r="B33" t="str">
            <v xml:space="preserve">   Minorco South America</v>
          </cell>
          <cell r="C33">
            <v>0</v>
          </cell>
        </row>
        <row r="34">
          <cell r="B34" t="str">
            <v xml:space="preserve">   Johnson Matthey (2)</v>
          </cell>
          <cell r="C34">
            <v>0</v>
          </cell>
        </row>
        <row r="35">
          <cell r="B35" t="str">
            <v xml:space="preserve">   Other</v>
          </cell>
          <cell r="C35">
            <v>0</v>
          </cell>
        </row>
        <row r="36">
          <cell r="D36">
            <v>0</v>
          </cell>
        </row>
        <row r="37">
          <cell r="B37" t="str">
            <v>Earnings before exceptional items, tax &amp; minority interest per a/cs</v>
          </cell>
          <cell r="D37">
            <v>0</v>
          </cell>
        </row>
        <row r="38">
          <cell r="B38" t="str">
            <v>Taxation</v>
          </cell>
          <cell r="D38">
            <v>0</v>
          </cell>
        </row>
        <row r="39">
          <cell r="B39" t="str">
            <v>Minority Interest</v>
          </cell>
          <cell r="D39">
            <v>0</v>
          </cell>
        </row>
        <row r="40">
          <cell r="B40" t="str">
            <v>Central cost/Other</v>
          </cell>
          <cell r="D40">
            <v>0</v>
          </cell>
        </row>
        <row r="41">
          <cell r="A41" t="str">
            <v>1997 NET EARNINGS  BEFORE EXCEPTIONALS</v>
          </cell>
        </row>
        <row r="56">
          <cell r="A56" t="str">
            <v>Note:  Financial income in 1996 included sale of exploration properties (US$ 40m).</v>
          </cell>
        </row>
        <row r="61">
          <cell r="A61" t="str">
            <v>Operating earnings</v>
          </cell>
          <cell r="B61">
            <v>0</v>
          </cell>
        </row>
        <row r="62">
          <cell r="A62" t="str">
            <v>Financial income</v>
          </cell>
          <cell r="B62">
            <v>0</v>
          </cell>
        </row>
        <row r="63">
          <cell r="A63" t="str">
            <v>Central costs</v>
          </cell>
          <cell r="B63">
            <v>0</v>
          </cell>
        </row>
        <row r="64">
          <cell r="A64" t="str">
            <v>Interest expense</v>
          </cell>
          <cell r="B64">
            <v>0</v>
          </cell>
        </row>
        <row r="65">
          <cell r="A65" t="str">
            <v>Exploration costs</v>
          </cell>
          <cell r="B65">
            <v>0</v>
          </cell>
        </row>
        <row r="66">
          <cell r="A66" t="str">
            <v>Equity earnings</v>
          </cell>
          <cell r="B66">
            <v>0</v>
          </cell>
        </row>
        <row r="67">
          <cell r="A67" t="str">
            <v>Taxation</v>
          </cell>
          <cell r="B67">
            <v>0</v>
          </cell>
        </row>
        <row r="68">
          <cell r="A68" t="str">
            <v>Minorities</v>
          </cell>
          <cell r="B68">
            <v>0</v>
          </cell>
        </row>
        <row r="137">
          <cell r="B137">
            <v>58</v>
          </cell>
        </row>
        <row r="138">
          <cell r="B138">
            <v>-52</v>
          </cell>
        </row>
        <row r="139">
          <cell r="B139">
            <v>-7</v>
          </cell>
        </row>
        <row r="140">
          <cell r="B140">
            <v>-13</v>
          </cell>
        </row>
        <row r="141">
          <cell r="B141">
            <v>-1</v>
          </cell>
        </row>
        <row r="142">
          <cell r="B142">
            <v>-21</v>
          </cell>
        </row>
        <row r="143">
          <cell r="B143">
            <v>-31</v>
          </cell>
        </row>
        <row r="144">
          <cell r="B144">
            <v>-72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ZZwK GK"/>
      <sheetName val="ZZwK Sp"/>
      <sheetName val="ZZwK 2"/>
      <sheetName val="N01A"/>
      <sheetName val="N01B"/>
      <sheetName val="N02"/>
      <sheetName val="N03"/>
      <sheetName val="N04 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SF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ybrane dane"/>
      <sheetName val="WK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</sheetNames>
    <sheetDataSet>
      <sheetData sheetId="0" refreshError="1">
        <row r="63">
          <cell r="BB63" t="str">
            <v xml:space="preserve"> na dzień 30.06.2007 roku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Licencja"/>
      <sheetName val="Noty (spis treści)"/>
      <sheetName val="Noty (spis treści) SOLVER"/>
      <sheetName val="Noty(spis treści)SOLVER(spółka)"/>
      <sheetName val="Dane"/>
      <sheetName val="Wykaz jednostek"/>
      <sheetName val="Indeks"/>
      <sheetName val="SF"/>
      <sheetName val="ZK"/>
      <sheetName val="ZK GK"/>
      <sheetName val="WK"/>
      <sheetName val="N01"/>
      <sheetName val="N02"/>
      <sheetName val="N03"/>
      <sheetName val="N03A"/>
      <sheetName val="N04"/>
      <sheetName val="N04a"/>
      <sheetName val="N05"/>
      <sheetName val="N06A"/>
      <sheetName val="N06B"/>
      <sheetName val="N07"/>
      <sheetName val="N08"/>
      <sheetName val="N09"/>
      <sheetName val="N10A"/>
      <sheetName val="N10B"/>
      <sheetName val="N10C"/>
      <sheetName val="N10D"/>
      <sheetName val="N10E"/>
      <sheetName val="N10F"/>
      <sheetName val="N11"/>
      <sheetName val="N12"/>
      <sheetName val="N13"/>
      <sheetName val="N13A"/>
      <sheetName val="N14"/>
      <sheetName val="N15"/>
      <sheetName val="N16A"/>
      <sheetName val="N16B"/>
      <sheetName val="N17"/>
      <sheetName val="N18A"/>
      <sheetName val="N18B"/>
      <sheetName val="N19"/>
      <sheetName val="N20"/>
      <sheetName val="N21"/>
      <sheetName val="N22"/>
      <sheetName val="N23"/>
      <sheetName val="dodatek 1"/>
      <sheetName val="dodatek 2"/>
      <sheetName val="WDF"/>
      <sheetName val="ZYSK na akcję"/>
    </sheetNames>
    <sheetDataSet>
      <sheetData sheetId="0"/>
      <sheetData sheetId="1"/>
      <sheetData sheetId="2"/>
      <sheetData sheetId="3"/>
      <sheetData sheetId="4"/>
      <sheetData sheetId="5">
        <row r="99">
          <cell r="BB99" t="str">
            <v>PLN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raportu"/>
      <sheetName val="Analiza"/>
      <sheetName val="source"/>
      <sheetName val="stałe"/>
      <sheetName val="Arkusz1"/>
      <sheetName val="Arkusz2"/>
      <sheetName val="Arkusz3"/>
    </sheetNames>
    <sheetDataSet>
      <sheetData sheetId="0">
        <row r="3">
          <cell r="A3" t="str">
            <v>Okres</v>
          </cell>
        </row>
      </sheetData>
      <sheetData sheetId="1">
        <row r="3">
          <cell r="A3" t="str">
            <v>Okres</v>
          </cell>
          <cell r="B3">
            <v>9801</v>
          </cell>
          <cell r="C3">
            <v>9802</v>
          </cell>
          <cell r="D3">
            <v>9803</v>
          </cell>
          <cell r="E3">
            <v>9804</v>
          </cell>
          <cell r="F3">
            <v>9805</v>
          </cell>
          <cell r="G3">
            <v>9806</v>
          </cell>
          <cell r="H3">
            <v>9807</v>
          </cell>
          <cell r="I3">
            <v>9808</v>
          </cell>
          <cell r="J3">
            <v>9809</v>
          </cell>
          <cell r="K3">
            <v>9810</v>
          </cell>
          <cell r="L3">
            <v>9811</v>
          </cell>
          <cell r="M3">
            <v>9812</v>
          </cell>
          <cell r="N3">
            <v>9901</v>
          </cell>
          <cell r="O3">
            <v>9902</v>
          </cell>
          <cell r="P3">
            <v>9903</v>
          </cell>
          <cell r="Q3">
            <v>9904</v>
          </cell>
          <cell r="R3">
            <v>9905</v>
          </cell>
          <cell r="S3">
            <v>9906</v>
          </cell>
          <cell r="T3">
            <v>9907</v>
          </cell>
          <cell r="U3">
            <v>9908</v>
          </cell>
          <cell r="V3">
            <v>9909</v>
          </cell>
          <cell r="W3">
            <v>9910</v>
          </cell>
          <cell r="X3">
            <v>9911</v>
          </cell>
          <cell r="Y3">
            <v>9912</v>
          </cell>
        </row>
        <row r="4">
          <cell r="A4" t="str">
            <v>Przychody ze sprzedaży produktów w mln PLN</v>
          </cell>
        </row>
        <row r="5">
          <cell r="A5" t="str">
            <v>ATS</v>
          </cell>
          <cell r="B5">
            <v>0.20619789999999999</v>
          </cell>
          <cell r="C5">
            <v>0.36061740000000003</v>
          </cell>
          <cell r="D5">
            <v>0.1920839</v>
          </cell>
          <cell r="E5">
            <v>1.1424627000000001</v>
          </cell>
          <cell r="F5">
            <v>0.49096489999999998</v>
          </cell>
          <cell r="G5">
            <v>0.88405640000000008</v>
          </cell>
          <cell r="H5">
            <v>0.23591500000000001</v>
          </cell>
          <cell r="I5">
            <v>0.27466490000000005</v>
          </cell>
          <cell r="J5">
            <v>0.7665402</v>
          </cell>
          <cell r="K5">
            <v>0.72656419999999999</v>
          </cell>
          <cell r="L5">
            <v>0.36307040000000002</v>
          </cell>
          <cell r="M5">
            <v>0.41379940000000004</v>
          </cell>
          <cell r="N5">
            <v>0.47697470000000003</v>
          </cell>
          <cell r="O5">
            <v>0.33746590000000004</v>
          </cell>
          <cell r="P5">
            <v>0.13597320000000002</v>
          </cell>
          <cell r="Q5">
            <v>2.6629200000000002E-2</v>
          </cell>
          <cell r="R5">
            <v>0.2184721</v>
          </cell>
          <cell r="S5">
            <v>0.24688070000000001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A6" t="str">
            <v>BEF</v>
          </cell>
          <cell r="B6">
            <v>0.42667320000000003</v>
          </cell>
          <cell r="C6">
            <v>0</v>
          </cell>
          <cell r="D6">
            <v>3.9735800000000002E-2</v>
          </cell>
          <cell r="E6">
            <v>0.94286769999999998</v>
          </cell>
          <cell r="F6">
            <v>2.1100493</v>
          </cell>
          <cell r="G6">
            <v>3.6095000000000002E-2</v>
          </cell>
          <cell r="H6">
            <v>0.11940480000000001</v>
          </cell>
          <cell r="I6">
            <v>7.9632300000000003E-2</v>
          </cell>
          <cell r="J6">
            <v>0.1246569</v>
          </cell>
          <cell r="K6">
            <v>0.4779409</v>
          </cell>
          <cell r="L6">
            <v>0.1273377</v>
          </cell>
          <cell r="M6">
            <v>0.11378880000000001</v>
          </cell>
          <cell r="N6">
            <v>0.1404349</v>
          </cell>
          <cell r="O6">
            <v>0.18047360000000001</v>
          </cell>
          <cell r="P6">
            <v>0.35556579999999999</v>
          </cell>
          <cell r="Q6">
            <v>0.20020399999999999</v>
          </cell>
          <cell r="R6">
            <v>1.6148631</v>
          </cell>
          <cell r="S6">
            <v>0.88238799999999995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A7" t="str">
            <v>CHF</v>
          </cell>
          <cell r="B7">
            <v>0</v>
          </cell>
          <cell r="C7">
            <v>2.4752200000000002E-2</v>
          </cell>
          <cell r="D7">
            <v>0</v>
          </cell>
          <cell r="E7">
            <v>-6.9589999999999995E-4</v>
          </cell>
          <cell r="F7">
            <v>0</v>
          </cell>
          <cell r="G7">
            <v>7.8257300000000002E-2</v>
          </cell>
          <cell r="H7">
            <v>0</v>
          </cell>
          <cell r="I7">
            <v>0</v>
          </cell>
          <cell r="J7">
            <v>0</v>
          </cell>
          <cell r="K7">
            <v>0.2974155</v>
          </cell>
          <cell r="L7">
            <v>0</v>
          </cell>
          <cell r="M7">
            <v>-2.2599999999999999E-4</v>
          </cell>
          <cell r="N7">
            <v>-3.1393000000000003E-3</v>
          </cell>
          <cell r="O7">
            <v>0</v>
          </cell>
          <cell r="P7">
            <v>0</v>
          </cell>
          <cell r="Q7">
            <v>0.24636479999999999</v>
          </cell>
          <cell r="R7">
            <v>-4.8041000000000004E-3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A8" t="str">
            <v>CZK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A9" t="str">
            <v>DEM</v>
          </cell>
          <cell r="B9">
            <v>8.6631451999999989</v>
          </cell>
          <cell r="C9">
            <v>8.3050876000000002</v>
          </cell>
          <cell r="D9">
            <v>11.149295800000001</v>
          </cell>
          <cell r="E9">
            <v>9.4232751999999991</v>
          </cell>
          <cell r="F9">
            <v>10.316893800000001</v>
          </cell>
          <cell r="G9">
            <v>7.3714395000000001</v>
          </cell>
          <cell r="H9">
            <v>9.1041401999999998</v>
          </cell>
          <cell r="I9">
            <v>9.0240518999999999</v>
          </cell>
          <cell r="J9">
            <v>8.7518744999999996</v>
          </cell>
          <cell r="K9">
            <v>7.9407445000000001</v>
          </cell>
          <cell r="L9">
            <v>10.191185599999999</v>
          </cell>
          <cell r="M9">
            <v>10.186427</v>
          </cell>
          <cell r="N9">
            <v>9.9950019999999995</v>
          </cell>
          <cell r="O9">
            <v>7.5660530999999995</v>
          </cell>
          <cell r="P9">
            <v>10.950707099999999</v>
          </cell>
          <cell r="Q9">
            <v>10.134461099999999</v>
          </cell>
          <cell r="R9">
            <v>8.6694724000000001</v>
          </cell>
          <cell r="S9">
            <v>8.4107810000000001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A10" t="str">
            <v>DKK</v>
          </cell>
          <cell r="B10">
            <v>0.530169</v>
          </cell>
          <cell r="C10">
            <v>0.36478309999999997</v>
          </cell>
          <cell r="D10">
            <v>0.33650090000000005</v>
          </cell>
          <cell r="E10">
            <v>0.21161060000000001</v>
          </cell>
          <cell r="F10">
            <v>0.42427390000000004</v>
          </cell>
          <cell r="G10">
            <v>0.31250220000000001</v>
          </cell>
          <cell r="H10">
            <v>0.39187520000000003</v>
          </cell>
          <cell r="I10">
            <v>0.31994679999999998</v>
          </cell>
          <cell r="J10">
            <v>0.47632190000000002</v>
          </cell>
          <cell r="K10">
            <v>1.4733918000000001</v>
          </cell>
          <cell r="L10">
            <v>0.48292229999999997</v>
          </cell>
          <cell r="M10">
            <v>0.1697708</v>
          </cell>
          <cell r="N10">
            <v>0.15491970000000002</v>
          </cell>
          <cell r="O10">
            <v>0.35710959999999997</v>
          </cell>
          <cell r="P10">
            <v>0.82108230000000004</v>
          </cell>
          <cell r="Q10">
            <v>0.60814519999999994</v>
          </cell>
          <cell r="R10">
            <v>0.93642580000000009</v>
          </cell>
          <cell r="S10">
            <v>0.50411399999999995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A11" t="str">
            <v>ESP</v>
          </cell>
          <cell r="B11">
            <v>2.2710778</v>
          </cell>
          <cell r="C11">
            <v>1.3006888999999999</v>
          </cell>
          <cell r="D11">
            <v>1.6911991000000002</v>
          </cell>
          <cell r="E11">
            <v>1.0445253999999999</v>
          </cell>
          <cell r="F11">
            <v>1.846778</v>
          </cell>
          <cell r="G11">
            <v>1.0582079</v>
          </cell>
          <cell r="H11">
            <v>0.87183650000000001</v>
          </cell>
          <cell r="I11">
            <v>1.3264431999999999</v>
          </cell>
          <cell r="J11">
            <v>1.439578</v>
          </cell>
          <cell r="K11">
            <v>2.3207675000000001</v>
          </cell>
          <cell r="L11">
            <v>2.2749375000000001</v>
          </cell>
          <cell r="M11">
            <v>1.7353902999999999</v>
          </cell>
          <cell r="N11">
            <v>2.0380088000000001</v>
          </cell>
          <cell r="O11">
            <v>1.1422851000000001</v>
          </cell>
          <cell r="P11">
            <v>1.4697737</v>
          </cell>
          <cell r="Q11">
            <v>2.3201137999999997</v>
          </cell>
          <cell r="R11">
            <v>1.9120554999999999</v>
          </cell>
          <cell r="S11">
            <v>2.1216645999999999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A12" t="str">
            <v>EUR</v>
          </cell>
          <cell r="B12">
            <v>13.6169218</v>
          </cell>
          <cell r="C12">
            <v>16.834391</v>
          </cell>
          <cell r="D12">
            <v>14.7224383</v>
          </cell>
          <cell r="E12">
            <v>12.3790274</v>
          </cell>
          <cell r="F12">
            <v>11.3828567</v>
          </cell>
          <cell r="G12">
            <v>13.468414699999999</v>
          </cell>
          <cell r="H12">
            <v>8.3298024000000002</v>
          </cell>
          <cell r="I12">
            <v>7.6963172999999996</v>
          </cell>
          <cell r="J12">
            <v>5.6539291</v>
          </cell>
          <cell r="K12">
            <v>9.6478476000000004</v>
          </cell>
          <cell r="L12">
            <v>9.1572618000000006</v>
          </cell>
          <cell r="M12">
            <v>6.5647527999999999</v>
          </cell>
          <cell r="N12">
            <v>9.0060839999999995</v>
          </cell>
          <cell r="O12">
            <v>16.786082100000002</v>
          </cell>
          <cell r="P12">
            <v>17.2402117</v>
          </cell>
          <cell r="Q12">
            <v>17.561082300000002</v>
          </cell>
          <cell r="R12">
            <v>15.864134999999999</v>
          </cell>
          <cell r="S12">
            <v>16.605712699999998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A13" t="str">
            <v>FRF</v>
          </cell>
          <cell r="B13">
            <v>1.3869496000000001</v>
          </cell>
          <cell r="C13">
            <v>1.2784264999999999</v>
          </cell>
          <cell r="D13">
            <v>0.48403079999999998</v>
          </cell>
          <cell r="E13">
            <v>1.6916966</v>
          </cell>
          <cell r="F13">
            <v>1.7073391</v>
          </cell>
          <cell r="G13">
            <v>2.8281195000000001</v>
          </cell>
          <cell r="H13">
            <v>1.3156721</v>
          </cell>
          <cell r="I13">
            <v>2.5977462999999998</v>
          </cell>
          <cell r="J13">
            <v>1.3380645</v>
          </cell>
          <cell r="K13">
            <v>2.2177549999999999</v>
          </cell>
          <cell r="L13">
            <v>2.1622249</v>
          </cell>
          <cell r="M13">
            <v>2.1500054</v>
          </cell>
          <cell r="N13">
            <v>3.1148337000000001</v>
          </cell>
          <cell r="O13">
            <v>1.6501603999999999</v>
          </cell>
          <cell r="P13">
            <v>1.9538123999999999</v>
          </cell>
          <cell r="Q13">
            <v>2.1205539</v>
          </cell>
          <cell r="R13">
            <v>2.9126607</v>
          </cell>
          <cell r="S13">
            <v>2.2923422999999996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</row>
        <row r="14">
          <cell r="A14" t="str">
            <v>GBP</v>
          </cell>
          <cell r="B14">
            <v>2.9631676000000002</v>
          </cell>
          <cell r="C14">
            <v>2.2953527</v>
          </cell>
          <cell r="D14">
            <v>2.0918641999999998</v>
          </cell>
          <cell r="E14">
            <v>1.4363724</v>
          </cell>
          <cell r="F14">
            <v>0.3295052</v>
          </cell>
          <cell r="G14">
            <v>1.6572948000000001</v>
          </cell>
          <cell r="H14">
            <v>0.5052257</v>
          </cell>
          <cell r="I14">
            <v>0.68325040000000004</v>
          </cell>
          <cell r="J14">
            <v>0.15527560000000001</v>
          </cell>
          <cell r="K14">
            <v>3.4650187999999997</v>
          </cell>
          <cell r="L14">
            <v>1.1961971</v>
          </cell>
          <cell r="M14">
            <v>1.4619187</v>
          </cell>
          <cell r="N14">
            <v>0.53141159999999998</v>
          </cell>
          <cell r="O14">
            <v>3.3343457000000001</v>
          </cell>
          <cell r="P14">
            <v>0.5608166</v>
          </cell>
          <cell r="Q14">
            <v>1.9206156000000001</v>
          </cell>
          <cell r="R14">
            <v>3.8432200999999999</v>
          </cell>
          <cell r="S14">
            <v>0.26259159999999998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A15" t="str">
            <v>NLG</v>
          </cell>
          <cell r="B15">
            <v>0.84694019999999992</v>
          </cell>
          <cell r="C15">
            <v>0.8035542</v>
          </cell>
          <cell r="D15">
            <v>1.8492348999999999</v>
          </cell>
          <cell r="E15">
            <v>2.2581530999999999</v>
          </cell>
          <cell r="F15">
            <v>3.4407422999999997</v>
          </cell>
          <cell r="G15">
            <v>3.0927463999999998</v>
          </cell>
          <cell r="H15">
            <v>4.5439054000000008</v>
          </cell>
          <cell r="I15">
            <v>4.3590339</v>
          </cell>
          <cell r="J15">
            <v>3.0879472999999997</v>
          </cell>
          <cell r="K15">
            <v>4.2480304999999996</v>
          </cell>
          <cell r="L15">
            <v>3.0274717</v>
          </cell>
          <cell r="M15">
            <v>3.1822032999999998</v>
          </cell>
          <cell r="N15">
            <v>2.4415905000000002</v>
          </cell>
          <cell r="O15">
            <v>2.4309514999999999</v>
          </cell>
          <cell r="P15">
            <v>2.3173872999999996</v>
          </cell>
          <cell r="Q15">
            <v>2.0144891</v>
          </cell>
          <cell r="R15">
            <v>1.9247446000000001</v>
          </cell>
          <cell r="S15">
            <v>1.9535226000000001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A16" t="str">
            <v>NOK</v>
          </cell>
          <cell r="B16">
            <v>0</v>
          </cell>
          <cell r="C16">
            <v>3.5677899999999999E-2</v>
          </cell>
          <cell r="D16">
            <v>0</v>
          </cell>
          <cell r="E16">
            <v>6.8405999999999995E-2</v>
          </cell>
          <cell r="F16">
            <v>0</v>
          </cell>
          <cell r="G16">
            <v>7.19191E-2</v>
          </cell>
          <cell r="H16">
            <v>0.1044755</v>
          </cell>
          <cell r="I16">
            <v>3.3794199999999996E-2</v>
          </cell>
          <cell r="J16">
            <v>0</v>
          </cell>
          <cell r="K16">
            <v>0.24259229999999998</v>
          </cell>
          <cell r="L16">
            <v>0.3059017</v>
          </cell>
          <cell r="M16">
            <v>7.1352499999999999E-2</v>
          </cell>
          <cell r="N16">
            <v>0.3112182</v>
          </cell>
          <cell r="O16">
            <v>-6.4683000000000006E-3</v>
          </cell>
          <cell r="P16">
            <v>0.1052401</v>
          </cell>
          <cell r="Q16">
            <v>0</v>
          </cell>
          <cell r="R16">
            <v>7.5425300000000001E-2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A17" t="str">
            <v>PTE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-3.558E-3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-1.7374999999999999E-3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A18" t="str">
            <v>SEK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</row>
        <row r="19">
          <cell r="A19" t="str">
            <v>USD</v>
          </cell>
          <cell r="B19">
            <v>10.246252</v>
          </cell>
          <cell r="C19">
            <v>5.8509624000000002</v>
          </cell>
          <cell r="D19">
            <v>8.6102296999999997</v>
          </cell>
          <cell r="E19">
            <v>6.3705719000000007</v>
          </cell>
          <cell r="F19">
            <v>10.097931300000001</v>
          </cell>
          <cell r="G19">
            <v>8.5978333000000013</v>
          </cell>
          <cell r="H19">
            <v>6.1721482999999999</v>
          </cell>
          <cell r="I19">
            <v>5.6602610999999996</v>
          </cell>
          <cell r="J19">
            <v>14.438516199999999</v>
          </cell>
          <cell r="K19">
            <v>4.5907127999999995</v>
          </cell>
          <cell r="L19">
            <v>6.3632555999999996</v>
          </cell>
          <cell r="M19">
            <v>7.3316967000000002</v>
          </cell>
          <cell r="N19">
            <v>5.3732787999999996</v>
          </cell>
          <cell r="O19">
            <v>5.3222990999999995</v>
          </cell>
          <cell r="P19">
            <v>7.5935221999999998</v>
          </cell>
          <cell r="Q19">
            <v>6.1946007000000005</v>
          </cell>
          <cell r="R19">
            <v>4.4585755000000002</v>
          </cell>
          <cell r="S19">
            <v>5.5176116999999998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A20" t="str">
            <v>PLN</v>
          </cell>
          <cell r="B20">
            <v>36.492454299999999</v>
          </cell>
          <cell r="C20">
            <v>30.879664799999997</v>
          </cell>
          <cell r="D20">
            <v>35.653569300000008</v>
          </cell>
          <cell r="E20">
            <v>35.813527700000009</v>
          </cell>
          <cell r="F20">
            <v>39.759692399999999</v>
          </cell>
          <cell r="G20">
            <v>31.755035200000002</v>
          </cell>
          <cell r="H20">
            <v>29.279203099999997</v>
          </cell>
          <cell r="I20">
            <v>24.884270600000001</v>
          </cell>
          <cell r="J20">
            <v>31.663018700000002</v>
          </cell>
          <cell r="K20">
            <v>28.719089799999995</v>
          </cell>
          <cell r="L20">
            <v>25.289132200000005</v>
          </cell>
          <cell r="M20">
            <v>22.434947000000001</v>
          </cell>
          <cell r="N20">
            <v>24.8576883</v>
          </cell>
          <cell r="O20">
            <v>23.853660900000005</v>
          </cell>
          <cell r="P20">
            <v>30.2160963</v>
          </cell>
          <cell r="Q20">
            <v>27.711509900000003</v>
          </cell>
          <cell r="R20">
            <v>29.780258500000002</v>
          </cell>
          <cell r="S20">
            <v>29.206145800000002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A21" t="str">
            <v>Other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A22" t="str">
            <v>Total</v>
          </cell>
          <cell r="B22">
            <v>77.649948600000002</v>
          </cell>
          <cell r="C22">
            <v>68.333958699999982</v>
          </cell>
          <cell r="D22">
            <v>76.820182700000004</v>
          </cell>
          <cell r="E22">
            <v>72.781800800000013</v>
          </cell>
          <cell r="F22">
            <v>81.907026900000005</v>
          </cell>
          <cell r="G22">
            <v>71.211921300000014</v>
          </cell>
          <cell r="H22">
            <v>60.97360419999999</v>
          </cell>
          <cell r="I22">
            <v>56.939412900000001</v>
          </cell>
          <cell r="J22">
            <v>67.892164899999997</v>
          </cell>
          <cell r="K22">
            <v>66.367871199999996</v>
          </cell>
          <cell r="L22">
            <v>60.940898500000003</v>
          </cell>
          <cell r="M22">
            <v>55.815826699999988</v>
          </cell>
          <cell r="N22">
            <v>58.438305900000003</v>
          </cell>
          <cell r="O22">
            <v>62.954418700000012</v>
          </cell>
          <cell r="P22">
            <v>73.720188700000008</v>
          </cell>
          <cell r="Q22">
            <v>71.058769600000005</v>
          </cell>
          <cell r="R22">
            <v>72.205504499999989</v>
          </cell>
          <cell r="S22">
            <v>68.002017499999994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A23" t="str">
            <v>Accum.</v>
          </cell>
          <cell r="M23">
            <v>817.63461740000002</v>
          </cell>
          <cell r="Y23">
            <v>406.37920489999999</v>
          </cell>
        </row>
        <row r="24">
          <cell r="A24" t="str">
            <v>Struktura walutowa przychodów ze sprzedaży produktów</v>
          </cell>
        </row>
        <row r="25">
          <cell r="A25" t="str">
            <v>ATS</v>
          </cell>
          <cell r="B25">
            <v>2.6554801866282237E-3</v>
          </cell>
          <cell r="C25">
            <v>5.2772795087605564E-3</v>
          </cell>
          <cell r="D25">
            <v>2.500435344577747E-3</v>
          </cell>
          <cell r="E25">
            <v>1.569709305681263E-2</v>
          </cell>
          <cell r="F25">
            <v>5.9941731324153332E-3</v>
          </cell>
          <cell r="G25">
            <v>1.2414443872054325E-2</v>
          </cell>
          <cell r="H25">
            <v>3.8691332601263556E-3</v>
          </cell>
          <cell r="I25">
            <v>4.8238098359458153E-3</v>
          </cell>
          <cell r="J25">
            <v>1.1290554677834408E-2</v>
          </cell>
          <cell r="K25">
            <v>1.0947529080908656E-2</v>
          </cell>
          <cell r="L25">
            <v>5.9577460939470722E-3</v>
          </cell>
          <cell r="M25">
            <v>7.4136571016693393E-3</v>
          </cell>
          <cell r="N25">
            <v>8.1620213429219202E-3</v>
          </cell>
          <cell r="O25">
            <v>5.3604799626241319E-3</v>
          </cell>
          <cell r="P25">
            <v>1.8444499722231448E-3</v>
          </cell>
          <cell r="Q25">
            <v>3.7474895990881329E-4</v>
          </cell>
          <cell r="R25">
            <v>3.0256986847865598E-3</v>
          </cell>
          <cell r="S25">
            <v>3.6304908159526302E-3</v>
          </cell>
        </row>
        <row r="26">
          <cell r="A26" t="str">
            <v>BEF</v>
          </cell>
          <cell r="B26">
            <v>5.4948291363067303E-3</v>
          </cell>
          <cell r="C26">
            <v>0</v>
          </cell>
          <cell r="D26">
            <v>5.1725729623915617E-4</v>
          </cell>
          <cell r="E26">
            <v>1.2954717932728036E-2</v>
          </cell>
          <cell r="F26">
            <v>2.576151741627921E-2</v>
          </cell>
          <cell r="G26">
            <v>5.0686738036374249E-4</v>
          </cell>
          <cell r="H26">
            <v>1.9583031307832716E-3</v>
          </cell>
          <cell r="I26">
            <v>1.3985444517992211E-3</v>
          </cell>
          <cell r="J26">
            <v>1.8361014144063627E-3</v>
          </cell>
          <cell r="K26">
            <v>7.2013896386660062E-3</v>
          </cell>
          <cell r="L26">
            <v>2.0895277741925645E-3</v>
          </cell>
          <cell r="M26">
            <v>2.0386475795045426E-3</v>
          </cell>
          <cell r="N26">
            <v>2.4031309230680485E-3</v>
          </cell>
          <cell r="O26">
            <v>2.866734436227905E-3</v>
          </cell>
          <cell r="P26">
            <v>4.8231808174956552E-3</v>
          </cell>
          <cell r="Q26">
            <v>2.8174425356219507E-3</v>
          </cell>
          <cell r="R26">
            <v>2.2364819845556237E-2</v>
          </cell>
          <cell r="S26">
            <v>1.297590913387239E-2</v>
          </cell>
        </row>
        <row r="27">
          <cell r="A27" t="str">
            <v>CHF</v>
          </cell>
          <cell r="B27">
            <v>0</v>
          </cell>
          <cell r="C27">
            <v>3.6222400210512035E-4</v>
          </cell>
          <cell r="D27">
            <v>0</v>
          </cell>
          <cell r="E27">
            <v>-9.5614561930432449E-6</v>
          </cell>
          <cell r="F27">
            <v>0</v>
          </cell>
          <cell r="G27">
            <v>1.0989353828879209E-3</v>
          </cell>
          <cell r="H27">
            <v>0</v>
          </cell>
          <cell r="I27">
            <v>0</v>
          </cell>
          <cell r="J27">
            <v>0</v>
          </cell>
          <cell r="K27">
            <v>4.4813174601267009E-3</v>
          </cell>
          <cell r="L27">
            <v>0</v>
          </cell>
          <cell r="M27">
            <v>-4.0490307742767881E-6</v>
          </cell>
          <cell r="N27">
            <v>-5.3719900870706109E-5</v>
          </cell>
          <cell r="O27">
            <v>0</v>
          </cell>
          <cell r="P27">
            <v>0</v>
          </cell>
          <cell r="Q27">
            <v>3.4670569359253299E-3</v>
          </cell>
          <cell r="R27">
            <v>-6.6533708659289285E-5</v>
          </cell>
          <cell r="S27">
            <v>0</v>
          </cell>
        </row>
        <row r="28">
          <cell r="A28" t="str">
            <v>CZK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DEM</v>
          </cell>
          <cell r="B29">
            <v>0.1115666572379418</v>
          </cell>
          <cell r="C29">
            <v>0.12153675504826274</v>
          </cell>
          <cell r="D29">
            <v>0.14513498156520266</v>
          </cell>
          <cell r="E29">
            <v>0.12947296022386956</v>
          </cell>
          <cell r="F29">
            <v>0.12595859220474281</v>
          </cell>
          <cell r="G29">
            <v>0.10351412186936738</v>
          </cell>
          <cell r="H29">
            <v>0.14931281034556262</v>
          </cell>
          <cell r="I29">
            <v>0.15848515888016823</v>
          </cell>
          <cell r="J29">
            <v>0.12890846112936369</v>
          </cell>
          <cell r="K29">
            <v>0.11964741909636542</v>
          </cell>
          <cell r="L29">
            <v>0.16723064232471069</v>
          </cell>
          <cell r="M29">
            <v>0.18250069204833622</v>
          </cell>
          <cell r="N29">
            <v>0.17103510866833666</v>
          </cell>
          <cell r="O29">
            <v>0.12018303490426793</v>
          </cell>
          <cell r="P29">
            <v>0.14854420875892302</v>
          </cell>
          <cell r="Q29">
            <v>0.1426208356413759</v>
          </cell>
          <cell r="R29">
            <v>0.12006664117969014</v>
          </cell>
          <cell r="S29">
            <v>0.12368428627871225</v>
          </cell>
        </row>
        <row r="30">
          <cell r="A30" t="str">
            <v>DKK</v>
          </cell>
          <cell r="B30">
            <v>6.8276799863844339E-3</v>
          </cell>
          <cell r="C30">
            <v>5.3382404142788241E-3</v>
          </cell>
          <cell r="D30">
            <v>4.3803709933118917E-3</v>
          </cell>
          <cell r="E30">
            <v>2.9074658455002116E-3</v>
          </cell>
          <cell r="F30">
            <v>5.1799450676923544E-3</v>
          </cell>
          <cell r="G30">
            <v>4.3883410852446686E-3</v>
          </cell>
          <cell r="H30">
            <v>6.4269646700662007E-3</v>
          </cell>
          <cell r="I30">
            <v>5.6190744460591366E-3</v>
          </cell>
          <cell r="J30">
            <v>7.0158596459780889E-3</v>
          </cell>
          <cell r="K30">
            <v>2.2200377582699989E-2</v>
          </cell>
          <cell r="L30">
            <v>7.9244368213573346E-3</v>
          </cell>
          <cell r="M30">
            <v>3.0416247512105744E-3</v>
          </cell>
          <cell r="N30">
            <v>2.6509957401075175E-3</v>
          </cell>
          <cell r="O30">
            <v>5.6725104825723679E-3</v>
          </cell>
          <cell r="P30">
            <v>1.1137821463552492E-2</v>
          </cell>
          <cell r="Q30">
            <v>8.5583412634828385E-3</v>
          </cell>
          <cell r="R30">
            <v>1.2968897682862949E-2</v>
          </cell>
          <cell r="S30">
            <v>7.4132212327376905E-3</v>
          </cell>
        </row>
        <row r="31">
          <cell r="A31" t="str">
            <v>ESP</v>
          </cell>
          <cell r="B31">
            <v>2.9247640738296637E-2</v>
          </cell>
          <cell r="C31">
            <v>1.9034297510997271E-2</v>
          </cell>
          <cell r="D31">
            <v>2.2015036160542744E-2</v>
          </cell>
          <cell r="E31">
            <v>1.4351464081938459E-2</v>
          </cell>
          <cell r="F31">
            <v>2.2547247408390547E-2</v>
          </cell>
          <cell r="G31">
            <v>1.4859982439485168E-2</v>
          </cell>
          <cell r="H31">
            <v>1.4298588896603232E-2</v>
          </cell>
          <cell r="I31">
            <v>2.329569506326961E-2</v>
          </cell>
          <cell r="J31">
            <v>2.1203890053003747E-2</v>
          </cell>
          <cell r="K31">
            <v>3.4968237763817266E-2</v>
          </cell>
          <cell r="L31">
            <v>3.7330225776044307E-2</v>
          </cell>
          <cell r="M31">
            <v>3.1091366062307203E-2</v>
          </cell>
          <cell r="N31">
            <v>3.4874535950570738E-2</v>
          </cell>
          <cell r="O31">
            <v>1.8144637399376065E-2</v>
          </cell>
          <cell r="P31">
            <v>1.9937193948067033E-2</v>
          </cell>
          <cell r="Q31">
            <v>3.2650632892467078E-2</v>
          </cell>
          <cell r="R31">
            <v>2.6480744276220661E-2</v>
          </cell>
          <cell r="S31">
            <v>3.1200024322807777E-2</v>
          </cell>
        </row>
        <row r="32">
          <cell r="A32" t="str">
            <v>EUR</v>
          </cell>
          <cell r="B32">
            <v>0.17536292097429668</v>
          </cell>
          <cell r="C32">
            <v>0.24635468689742401</v>
          </cell>
          <cell r="D32">
            <v>0.19164805110519478</v>
          </cell>
          <cell r="E32">
            <v>0.1700841043218595</v>
          </cell>
          <cell r="F32">
            <v>0.13897289562099829</v>
          </cell>
          <cell r="G32">
            <v>0.18913146077411053</v>
          </cell>
          <cell r="H32">
            <v>0.13661325272288893</v>
          </cell>
          <cell r="I32">
            <v>0.135166783568996</v>
          </cell>
          <cell r="J32">
            <v>8.3278079412076614E-2</v>
          </cell>
          <cell r="K32">
            <v>0.14536924908930937</v>
          </cell>
          <cell r="L32">
            <v>0.15026463385668656</v>
          </cell>
          <cell r="M32">
            <v>0.11761454032176866</v>
          </cell>
          <cell r="N32">
            <v>0.15411268107962039</v>
          </cell>
          <cell r="O32">
            <v>0.26663866407839609</v>
          </cell>
          <cell r="P32">
            <v>0.23386011354580266</v>
          </cell>
          <cell r="Q32">
            <v>0.24713462390150928</v>
          </cell>
          <cell r="R32">
            <v>0.21970811103466498</v>
          </cell>
          <cell r="S32">
            <v>0.24419441232019329</v>
          </cell>
        </row>
        <row r="33">
          <cell r="A33" t="str">
            <v>FRF</v>
          </cell>
          <cell r="B33">
            <v>1.7861564946354647E-2</v>
          </cell>
          <cell r="C33">
            <v>1.8708509273003677E-2</v>
          </cell>
          <cell r="D33">
            <v>6.3008285451526267E-3</v>
          </cell>
          <cell r="E33">
            <v>2.3243401254232222E-2</v>
          </cell>
          <cell r="F33">
            <v>2.0844842800660852E-2</v>
          </cell>
          <cell r="G33">
            <v>3.9714129999185957E-2</v>
          </cell>
          <cell r="H33">
            <v>2.1577732155777667E-2</v>
          </cell>
          <cell r="I33">
            <v>4.5622990608672045E-2</v>
          </cell>
          <cell r="J33">
            <v>1.9708673334704635E-2</v>
          </cell>
          <cell r="K33">
            <v>3.3416093659487452E-2</v>
          </cell>
          <cell r="L33">
            <v>3.5480686258670763E-2</v>
          </cell>
          <cell r="M33">
            <v>3.8519637298501219E-2</v>
          </cell>
          <cell r="N33">
            <v>5.3301231992079361E-2</v>
          </cell>
          <cell r="O33">
            <v>2.6211986927614971E-2</v>
          </cell>
          <cell r="P33">
            <v>2.6503084629244847E-2</v>
          </cell>
          <cell r="Q33">
            <v>2.9842254684916466E-2</v>
          </cell>
          <cell r="R33">
            <v>4.0338485551333562E-2</v>
          </cell>
          <cell r="S33">
            <v>3.3709916033005931E-2</v>
          </cell>
        </row>
        <row r="34">
          <cell r="A34" t="str">
            <v>GBP</v>
          </cell>
          <cell r="B34">
            <v>3.8160586754078032E-2</v>
          </cell>
          <cell r="C34">
            <v>3.3590219909211856E-2</v>
          </cell>
          <cell r="D34">
            <v>2.7230659007531882E-2</v>
          </cell>
          <cell r="E34">
            <v>1.9735323723949403E-2</v>
          </cell>
          <cell r="F34">
            <v>4.0229173548478533E-3</v>
          </cell>
          <cell r="G34">
            <v>2.3272715715928868E-2</v>
          </cell>
          <cell r="H34">
            <v>8.2859740149656448E-3</v>
          </cell>
          <cell r="I34">
            <v>1.1999603880706681E-2</v>
          </cell>
          <cell r="J34">
            <v>2.2870915992840878E-3</v>
          </cell>
          <cell r="K34">
            <v>5.2209280444722173E-2</v>
          </cell>
          <cell r="L34">
            <v>1.9628806424637799E-2</v>
          </cell>
          <cell r="M34">
            <v>2.6191830999073965E-2</v>
          </cell>
          <cell r="N34">
            <v>9.0935490311672418E-3</v>
          </cell>
          <cell r="O34">
            <v>5.2964442669057629E-2</v>
          </cell>
          <cell r="P34">
            <v>7.6073679393606859E-3</v>
          </cell>
          <cell r="Q34">
            <v>2.7028551307761457E-2</v>
          </cell>
          <cell r="R34">
            <v>5.3226137350788821E-2</v>
          </cell>
          <cell r="S34">
            <v>3.8615266083833468E-3</v>
          </cell>
        </row>
        <row r="35">
          <cell r="A35" t="str">
            <v>NLG</v>
          </cell>
          <cell r="B35">
            <v>1.0907157252129847E-2</v>
          </cell>
          <cell r="C35">
            <v>1.175922213913827E-2</v>
          </cell>
          <cell r="D35">
            <v>2.4072253345474012E-2</v>
          </cell>
          <cell r="E35">
            <v>3.102634278320851E-2</v>
          </cell>
          <cell r="F35">
            <v>4.2007901278125863E-2</v>
          </cell>
          <cell r="G35">
            <v>4.3430177750308767E-2</v>
          </cell>
          <cell r="H35">
            <v>7.4522499688479973E-2</v>
          </cell>
          <cell r="I35">
            <v>7.6555652367817084E-2</v>
          </cell>
          <cell r="J35">
            <v>4.5483117301507642E-2</v>
          </cell>
          <cell r="K35">
            <v>6.4007334018572531E-2</v>
          </cell>
          <cell r="L35">
            <v>4.9678816271473254E-2</v>
          </cell>
          <cell r="M35">
            <v>5.7012562352677661E-2</v>
          </cell>
          <cell r="N35">
            <v>4.178065161878692E-2</v>
          </cell>
          <cell r="O35">
            <v>3.8614469805278329E-2</v>
          </cell>
          <cell r="P35">
            <v>3.1434907328173986E-2</v>
          </cell>
          <cell r="Q35">
            <v>2.8349619777261102E-2</v>
          </cell>
          <cell r="R35">
            <v>2.6656480185662305E-2</v>
          </cell>
          <cell r="S35">
            <v>2.872742121217213E-2</v>
          </cell>
        </row>
        <row r="36">
          <cell r="A36" t="str">
            <v>NOK</v>
          </cell>
          <cell r="B36">
            <v>0</v>
          </cell>
          <cell r="C36">
            <v>5.2211083155058024E-4</v>
          </cell>
          <cell r="D36">
            <v>0</v>
          </cell>
          <cell r="E36">
            <v>9.3987781626859643E-4</v>
          </cell>
          <cell r="F36">
            <v>0</v>
          </cell>
          <cell r="G36">
            <v>1.009930622388642E-3</v>
          </cell>
          <cell r="H36">
            <v>1.7134545574394636E-3</v>
          </cell>
          <cell r="I36">
            <v>5.9351156393816626E-4</v>
          </cell>
          <cell r="J36">
            <v>0</v>
          </cell>
          <cell r="K36">
            <v>3.6552671588477889E-3</v>
          </cell>
          <cell r="L36">
            <v>5.0196453864230434E-3</v>
          </cell>
          <cell r="M36">
            <v>1.2783560545202857E-3</v>
          </cell>
          <cell r="N36">
            <v>5.3255855933359627E-3</v>
          </cell>
          <cell r="O36">
            <v>-1.0274576643815472E-4</v>
          </cell>
          <cell r="P36">
            <v>1.4275614571236169E-3</v>
          </cell>
          <cell r="Q36">
            <v>0</v>
          </cell>
          <cell r="R36">
            <v>1.0445921058553093E-3</v>
          </cell>
          <cell r="S36">
            <v>0</v>
          </cell>
        </row>
        <row r="37">
          <cell r="A37" t="str">
            <v>PTE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-5.2406636395240358E-5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-2.555071252113954E-5</v>
          </cell>
        </row>
        <row r="38">
          <cell r="A38" t="str">
            <v>SEK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USD</v>
          </cell>
          <cell r="B39">
            <v>0.13195439513787391</v>
          </cell>
          <cell r="C39">
            <v>8.562305640284823E-2</v>
          </cell>
          <cell r="D39">
            <v>0.11208291099260818</v>
          </cell>
          <cell r="E39">
            <v>8.7529737241675939E-2</v>
          </cell>
          <cell r="F39">
            <v>0.12328528677189722</v>
          </cell>
          <cell r="G39">
            <v>0.1207358703857917</v>
          </cell>
          <cell r="H39">
            <v>0.10122656157498397</v>
          </cell>
          <cell r="I39">
            <v>9.9408490739812311E-2</v>
          </cell>
          <cell r="J39">
            <v>0.2126683722822337</v>
          </cell>
          <cell r="K39">
            <v>6.9170710420496356E-2</v>
          </cell>
          <cell r="L39">
            <v>0.10441683264646975</v>
          </cell>
          <cell r="M39">
            <v>0.13135515737152026</v>
          </cell>
          <cell r="N39">
            <v>9.1947887900699729E-2</v>
          </cell>
          <cell r="O39">
            <v>8.4542105382032523E-2</v>
          </cell>
          <cell r="P39">
            <v>0.10300464952553762</v>
          </cell>
          <cell r="Q39">
            <v>8.717573826383844E-2</v>
          </cell>
          <cell r="R39">
            <v>6.1748415593439986E-2</v>
          </cell>
          <cell r="S39">
            <v>8.1138941208619295E-2</v>
          </cell>
        </row>
        <row r="40">
          <cell r="A40" t="str">
            <v>PLN</v>
          </cell>
          <cell r="B40">
            <v>0.46996108764970901</v>
          </cell>
          <cell r="C40">
            <v>0.45189339806241907</v>
          </cell>
          <cell r="D40">
            <v>0.46411721564416436</v>
          </cell>
          <cell r="E40">
            <v>0.49206707317414988</v>
          </cell>
          <cell r="F40">
            <v>0.48542468094394958</v>
          </cell>
          <cell r="G40">
            <v>0.44592302272288215</v>
          </cell>
          <cell r="H40">
            <v>0.4801947249823228</v>
          </cell>
          <cell r="I40">
            <v>0.43703068459281569</v>
          </cell>
          <cell r="J40">
            <v>0.4663722057860023</v>
          </cell>
          <cell r="K40">
            <v>0.43272579458598026</v>
          </cell>
          <cell r="L40">
            <v>0.41497800036538685</v>
          </cell>
          <cell r="M40">
            <v>0.4019459770896846</v>
          </cell>
          <cell r="N40">
            <v>0.42536634006017615</v>
          </cell>
          <cell r="O40">
            <v>0.37890367971899008</v>
          </cell>
          <cell r="P40">
            <v>0.40987546061449509</v>
          </cell>
          <cell r="Q40">
            <v>0.38998015383593132</v>
          </cell>
          <cell r="R40">
            <v>0.41243751021779795</v>
          </cell>
          <cell r="S40">
            <v>0.42948940154606446</v>
          </cell>
        </row>
        <row r="41">
          <cell r="A41" t="str">
            <v>Other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Total</v>
          </cell>
          <cell r="B42">
            <v>1</v>
          </cell>
          <cell r="C42">
            <v>1</v>
          </cell>
          <cell r="D42">
            <v>1</v>
          </cell>
          <cell r="E42">
            <v>1</v>
          </cell>
          <cell r="F42">
            <v>1</v>
          </cell>
          <cell r="G42">
            <v>1</v>
          </cell>
          <cell r="H42">
            <v>1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</row>
        <row r="44">
          <cell r="A44" t="str">
            <v>Kurs waluty</v>
          </cell>
        </row>
        <row r="45">
          <cell r="A45" t="str">
            <v>ATS</v>
          </cell>
          <cell r="B45">
            <v>0.27477248420042127</v>
          </cell>
          <cell r="C45">
            <v>0.27551898173831257</v>
          </cell>
          <cell r="D45">
            <v>0.26937064918018072</v>
          </cell>
          <cell r="E45">
            <v>0.26679868397748852</v>
          </cell>
          <cell r="F45">
            <v>0.27194829488968747</v>
          </cell>
          <cell r="G45">
            <v>0.27651390383666408</v>
          </cell>
          <cell r="H45">
            <v>0.27391583713412387</v>
          </cell>
          <cell r="I45">
            <v>0.27547018198299095</v>
          </cell>
          <cell r="J45">
            <v>0.29959526860502395</v>
          </cell>
          <cell r="K45">
            <v>0.30271782841711359</v>
          </cell>
          <cell r="L45">
            <v>0.29394554771393971</v>
          </cell>
          <cell r="M45">
            <v>0.29688923059659617</v>
          </cell>
          <cell r="N45">
            <v>0.30105476375636042</v>
          </cell>
          <cell r="O45">
            <v>0.30884309414259931</v>
          </cell>
          <cell r="P45">
            <v>0.3121928685227589</v>
          </cell>
          <cell r="Q45">
            <v>0.30969983915593507</v>
          </cell>
          <cell r="R45">
            <v>0.30713560805784951</v>
          </cell>
          <cell r="S45">
            <v>0.30257527745895335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A46" t="str">
            <v>BEF</v>
          </cell>
          <cell r="B46">
            <v>9.383000901633938E-2</v>
          </cell>
          <cell r="C46">
            <v>0</v>
          </cell>
          <cell r="D46">
            <v>9.462008662915436E-2</v>
          </cell>
          <cell r="E46">
            <v>9.0750498064437995E-2</v>
          </cell>
          <cell r="F46">
            <v>0.11359451511739437</v>
          </cell>
          <cell r="G46">
            <v>8.3034119880427189E-3</v>
          </cell>
          <cell r="H46">
            <v>9.3563277654712118E-2</v>
          </cell>
          <cell r="I46">
            <v>9.3160041708475166E-2</v>
          </cell>
          <cell r="J46">
            <v>0.1022050136306803</v>
          </cell>
          <cell r="K46">
            <v>0.10471808946046425</v>
          </cell>
          <cell r="L46">
            <v>0.10002133366176909</v>
          </cell>
          <cell r="M46">
            <v>0.10099998047259863</v>
          </cell>
          <cell r="N46">
            <v>0.10048725638790579</v>
          </cell>
          <cell r="O46">
            <v>0.10565785441028</v>
          </cell>
          <cell r="P46">
            <v>0.10681638180159249</v>
          </cell>
          <cell r="Q46">
            <v>0.10577856434410041</v>
          </cell>
          <cell r="R46">
            <v>0.10443554132685888</v>
          </cell>
          <cell r="S46">
            <v>0.10249844400390527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A47" t="str">
            <v>CHF</v>
          </cell>
          <cell r="B47">
            <v>0</v>
          </cell>
          <cell r="C47">
            <v>2.4250933210538177</v>
          </cell>
          <cell r="D47">
            <v>0</v>
          </cell>
          <cell r="E47">
            <v>2.2726975832789029</v>
          </cell>
          <cell r="F47">
            <v>0</v>
          </cell>
          <cell r="G47">
            <v>2.3323974809476549</v>
          </cell>
          <cell r="H47">
            <v>0</v>
          </cell>
          <cell r="I47">
            <v>0</v>
          </cell>
          <cell r="J47">
            <v>0</v>
          </cell>
          <cell r="K47">
            <v>2.6427583841449866</v>
          </cell>
          <cell r="L47">
            <v>0</v>
          </cell>
          <cell r="M47">
            <v>2.2944162436548226</v>
          </cell>
          <cell r="N47">
            <v>2.6442890835579518</v>
          </cell>
          <cell r="O47">
            <v>0</v>
          </cell>
          <cell r="P47">
            <v>0</v>
          </cell>
          <cell r="Q47">
            <v>2.6712987359395228</v>
          </cell>
          <cell r="R47">
            <v>2.6044128808413753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A48" t="str">
            <v>CZK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A49" t="str">
            <v>DEM</v>
          </cell>
          <cell r="B49">
            <v>2.0414741991489622</v>
          </cell>
          <cell r="C49">
            <v>1.9439528606351473</v>
          </cell>
          <cell r="D49">
            <v>1.9143306780204576</v>
          </cell>
          <cell r="E49">
            <v>1.8787288903121326</v>
          </cell>
          <cell r="F49">
            <v>1.9107883606472822</v>
          </cell>
          <cell r="G49">
            <v>1.9572514351259354</v>
          </cell>
          <cell r="H49">
            <v>1.9256153683567852</v>
          </cell>
          <cell r="I49">
            <v>1.9612326050002666</v>
          </cell>
          <cell r="J49">
            <v>2.1089355787811148</v>
          </cell>
          <cell r="K49">
            <v>2.1416133089057681</v>
          </cell>
          <cell r="L49">
            <v>2.0577253013202252</v>
          </cell>
          <cell r="M49">
            <v>2.0770772991492743</v>
          </cell>
          <cell r="N49">
            <v>2.0873893140892297</v>
          </cell>
          <cell r="O49">
            <v>2.1705228654200637</v>
          </cell>
          <cell r="P49">
            <v>2.2017589128332076</v>
          </cell>
          <cell r="Q49">
            <v>2.1883575562595428</v>
          </cell>
          <cell r="R49">
            <v>2.1500872041143717</v>
          </cell>
          <cell r="S49">
            <v>2.1076712510566198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A50" t="str">
            <v>DKK</v>
          </cell>
          <cell r="B50">
            <v>0.51020572154784793</v>
          </cell>
          <cell r="C50">
            <v>0.51054224813866678</v>
          </cell>
          <cell r="D50">
            <v>0.50330844019821774</v>
          </cell>
          <cell r="E50">
            <v>0.49320007654007181</v>
          </cell>
          <cell r="F50">
            <v>0.49927563510932083</v>
          </cell>
          <cell r="G50">
            <v>0.51391575393130451</v>
          </cell>
          <cell r="H50">
            <v>0.5057827964885947</v>
          </cell>
          <cell r="I50">
            <v>0.51083485252140504</v>
          </cell>
          <cell r="J50">
            <v>0.55746408688409232</v>
          </cell>
          <cell r="K50">
            <v>0.56420342545452351</v>
          </cell>
          <cell r="L50">
            <v>0.54089983924961638</v>
          </cell>
          <cell r="M50">
            <v>0.55643091416871537</v>
          </cell>
          <cell r="N50">
            <v>0.55048072993914576</v>
          </cell>
          <cell r="O50">
            <v>0.56855668338644327</v>
          </cell>
          <cell r="P50">
            <v>0.57908797777992027</v>
          </cell>
          <cell r="Q50">
            <v>0.57762093710298024</v>
          </cell>
          <cell r="R50">
            <v>0.56690114966855598</v>
          </cell>
          <cell r="S50">
            <v>0.55478275262328691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A51" t="str">
            <v>ESP</v>
          </cell>
          <cell r="B51">
            <v>2.2888676761046365E-2</v>
          </cell>
          <cell r="C51">
            <v>2.2919085809123493E-2</v>
          </cell>
          <cell r="D51">
            <v>2.2659171486086451E-2</v>
          </cell>
          <cell r="E51">
            <v>2.2065293343811753E-2</v>
          </cell>
          <cell r="F51">
            <v>2.2591597529413747E-2</v>
          </cell>
          <cell r="G51">
            <v>2.3078399542605325E-2</v>
          </cell>
          <cell r="H51">
            <v>2.2700567810178162E-2</v>
          </cell>
          <cell r="I51">
            <v>2.2913169199772297E-2</v>
          </cell>
          <cell r="J51">
            <v>2.487683566238404E-2</v>
          </cell>
          <cell r="K51">
            <v>2.5140273979743447E-2</v>
          </cell>
          <cell r="L51">
            <v>2.4091326320340896E-2</v>
          </cell>
          <cell r="M51">
            <v>2.4332223157178003E-2</v>
          </cell>
          <cell r="N51">
            <v>2.4524826970812423E-2</v>
          </cell>
          <cell r="O51">
            <v>2.5520753432156588E-2</v>
          </cell>
          <cell r="P51">
            <v>2.5879024810820689E-2</v>
          </cell>
          <cell r="Q51">
            <v>2.5732890055171469E-2</v>
          </cell>
          <cell r="R51">
            <v>2.5267890874012038E-2</v>
          </cell>
          <cell r="S51">
            <v>2.477200171843524E-2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A52" t="str">
            <v>EUR</v>
          </cell>
          <cell r="B52">
            <v>4.1618174150059977</v>
          </cell>
          <cell r="C52">
            <v>4.0783722648055605</v>
          </cell>
          <cell r="D52">
            <v>3.7881141717309292</v>
          </cell>
          <cell r="E52">
            <v>3.7234905744371614</v>
          </cell>
          <cell r="F52">
            <v>3.7715766522052947</v>
          </cell>
          <cell r="G52">
            <v>3.8497870934344971</v>
          </cell>
          <cell r="H52">
            <v>3.8169639432693141</v>
          </cell>
          <cell r="I52">
            <v>3.8731111687043778</v>
          </cell>
          <cell r="J52">
            <v>4.1506749886761645</v>
          </cell>
          <cell r="K52">
            <v>4.2054352709516953</v>
          </cell>
          <cell r="L52">
            <v>4.0457296196508779</v>
          </cell>
          <cell r="M52">
            <v>4.0777291020005473</v>
          </cell>
          <cell r="N52">
            <v>4.0949162357367541</v>
          </cell>
          <cell r="O52">
            <v>4.240724458520166</v>
          </cell>
          <cell r="P52">
            <v>4.3063785075384429</v>
          </cell>
          <cell r="Q52">
            <v>4.2789273234386078</v>
          </cell>
          <cell r="R52">
            <v>4.2045656996760252</v>
          </cell>
          <cell r="S52">
            <v>4.1293803808018037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A53" t="str">
            <v>FRF</v>
          </cell>
          <cell r="B53">
            <v>0.57920916825798374</v>
          </cell>
          <cell r="C53">
            <v>0.57836950141320731</v>
          </cell>
          <cell r="D53">
            <v>0.57159254799389092</v>
          </cell>
          <cell r="E53">
            <v>0.56330317356062631</v>
          </cell>
          <cell r="F53">
            <v>0.57184356730576613</v>
          </cell>
          <cell r="G53">
            <v>0.57809625738145398</v>
          </cell>
          <cell r="H53">
            <v>0.57496135087012101</v>
          </cell>
          <cell r="I53">
            <v>0.59110925362005584</v>
          </cell>
          <cell r="J53">
            <v>0.62783703675203373</v>
          </cell>
          <cell r="K53">
            <v>0.64108829157025782</v>
          </cell>
          <cell r="L53">
            <v>0.61353268631378755</v>
          </cell>
          <cell r="M53">
            <v>0.62030161296767561</v>
          </cell>
          <cell r="N53">
            <v>0.62191355427238193</v>
          </cell>
          <cell r="O53">
            <v>0.64370461323998196</v>
          </cell>
          <cell r="P53">
            <v>0.65703213962379048</v>
          </cell>
          <cell r="Q53">
            <v>0.65179283811451161</v>
          </cell>
          <cell r="R53">
            <v>0.64223550893446379</v>
          </cell>
          <cell r="S53">
            <v>0.63085442912566714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A54" t="str">
            <v>GBP</v>
          </cell>
          <cell r="B54">
            <v>5.7894200474146817</v>
          </cell>
          <cell r="C54">
            <v>5.818853585662926</v>
          </cell>
          <cell r="D54">
            <v>5.7431608159222174</v>
          </cell>
          <cell r="E54">
            <v>5.7316213689357225</v>
          </cell>
          <cell r="F54">
            <v>5.6439809049753613</v>
          </cell>
          <cell r="G54">
            <v>5.7886933432437333</v>
          </cell>
          <cell r="H54">
            <v>5.684536641568366</v>
          </cell>
          <cell r="I54">
            <v>5.6520880244464555</v>
          </cell>
          <cell r="J54">
            <v>6.0263290667618827</v>
          </cell>
          <cell r="K54">
            <v>5.9912640409222719</v>
          </cell>
          <cell r="L54">
            <v>5.7453210485692612</v>
          </cell>
          <cell r="M54">
            <v>5.8055197599192754</v>
          </cell>
          <cell r="N54">
            <v>5.8173709428992728</v>
          </cell>
          <cell r="O54">
            <v>6.1828194776077758</v>
          </cell>
          <cell r="P54">
            <v>6.4012706283058369</v>
          </cell>
          <cell r="Q54">
            <v>6.4206054094314542</v>
          </cell>
          <cell r="R54">
            <v>6.3900010109024494</v>
          </cell>
          <cell r="S54">
            <v>6.2979309220072475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A55" t="str">
            <v>NLG</v>
          </cell>
          <cell r="B55">
            <v>1.714500005769386</v>
          </cell>
          <cell r="C55">
            <v>1.7227818294901918</v>
          </cell>
          <cell r="D55">
            <v>1.6968708317703429</v>
          </cell>
          <cell r="E55">
            <v>1.6707423208588839</v>
          </cell>
          <cell r="F55">
            <v>1.7105401625239258</v>
          </cell>
          <cell r="G55">
            <v>1.7404898600414354</v>
          </cell>
          <cell r="H55">
            <v>1.7097904435850917</v>
          </cell>
          <cell r="I55">
            <v>1.7297857907714365</v>
          </cell>
          <cell r="J55">
            <v>1.8738149192680247</v>
          </cell>
          <cell r="K55">
            <v>1.9009100899699476</v>
          </cell>
          <cell r="L55">
            <v>1.8282693974553512</v>
          </cell>
          <cell r="M55">
            <v>1.8452167869440752</v>
          </cell>
          <cell r="N55">
            <v>1.8507117301364366</v>
          </cell>
          <cell r="O55">
            <v>1.9273487603594088</v>
          </cell>
          <cell r="P55">
            <v>1.9544773962446735</v>
          </cell>
          <cell r="Q55">
            <v>1.9413132387775205</v>
          </cell>
          <cell r="R55">
            <v>1.9086871963545087</v>
          </cell>
          <cell r="S55">
            <v>1.8638855481606331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A56" t="str">
            <v>NOK</v>
          </cell>
          <cell r="B56">
            <v>0</v>
          </cell>
          <cell r="C56">
            <v>0.46790013521116414</v>
          </cell>
          <cell r="D56">
            <v>0</v>
          </cell>
          <cell r="E56">
            <v>0.45289989406779657</v>
          </cell>
          <cell r="F56">
            <v>0</v>
          </cell>
          <cell r="G56">
            <v>0.46050003809801882</v>
          </cell>
          <cell r="H56">
            <v>0.45543732235958778</v>
          </cell>
          <cell r="I56">
            <v>0.45209994996615355</v>
          </cell>
          <cell r="J56">
            <v>0</v>
          </cell>
          <cell r="K56">
            <v>0.47552767900039566</v>
          </cell>
          <cell r="L56">
            <v>0.46555838311665487</v>
          </cell>
          <cell r="M56">
            <v>0.46694156465425285</v>
          </cell>
          <cell r="N56">
            <v>0.4673346618756653</v>
          </cell>
          <cell r="O56">
            <v>0.48139768540914674</v>
          </cell>
          <cell r="P56">
            <v>0.50423912142501559</v>
          </cell>
          <cell r="Q56">
            <v>0</v>
          </cell>
          <cell r="R56">
            <v>0.51269967508190928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A57" t="str">
            <v>PTE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2.0585869923685322E-2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1.8859425370947258E-2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A58" t="str">
            <v>SEK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USD</v>
          </cell>
          <cell r="B59">
            <v>3.5142777139907895</v>
          </cell>
          <cell r="C59">
            <v>3.5421530423361145</v>
          </cell>
          <cell r="D59">
            <v>3.4673472392396909</v>
          </cell>
          <cell r="E59">
            <v>3.4360272928757758</v>
          </cell>
          <cell r="F59">
            <v>3.3967640102836065</v>
          </cell>
          <cell r="G59">
            <v>3.4673330006005649</v>
          </cell>
          <cell r="H59">
            <v>3.4774815660438279</v>
          </cell>
          <cell r="I59">
            <v>3.4884258015243836</v>
          </cell>
          <cell r="J59">
            <v>3.6038634990775877</v>
          </cell>
          <cell r="K59">
            <v>3.5208362796904593</v>
          </cell>
          <cell r="L59">
            <v>3.4516745644802285</v>
          </cell>
          <cell r="M59">
            <v>3.4937462357401294</v>
          </cell>
          <cell r="N59">
            <v>3.4905401072325586</v>
          </cell>
          <cell r="O59">
            <v>3.765256123839261</v>
          </cell>
          <cell r="P59">
            <v>3.9609921527359528</v>
          </cell>
          <cell r="Q59">
            <v>3.9878765245517749</v>
          </cell>
          <cell r="R59">
            <v>3.9544594300708029</v>
          </cell>
          <cell r="S59">
            <v>3.9648642175571629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A60" t="str">
            <v>PLN</v>
          </cell>
          <cell r="B60">
            <v>1</v>
          </cell>
          <cell r="C60">
            <v>1</v>
          </cell>
          <cell r="D60">
            <v>1</v>
          </cell>
          <cell r="E60">
            <v>1</v>
          </cell>
          <cell r="F60">
            <v>1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2">
          <cell r="A62" t="str">
            <v>Przychody ze sprzedaży produktów w walucie</v>
          </cell>
        </row>
        <row r="63">
          <cell r="A63" t="str">
            <v>ATS</v>
          </cell>
          <cell r="B63">
            <v>0.75043139999999997</v>
          </cell>
          <cell r="C63">
            <v>1.3088658999999998</v>
          </cell>
          <cell r="D63">
            <v>0.71308400000000005</v>
          </cell>
          <cell r="E63">
            <v>4.2821151999999998</v>
          </cell>
          <cell r="F63">
            <v>1.8053611999999999</v>
          </cell>
          <cell r="G63">
            <v>3.1971498999999999</v>
          </cell>
          <cell r="H63">
            <v>0.86126819999999993</v>
          </cell>
          <cell r="I63">
            <v>0.99707669999999993</v>
          </cell>
          <cell r="J63">
            <v>2.5585857999999999</v>
          </cell>
          <cell r="K63">
            <v>2.4001367999999998</v>
          </cell>
          <cell r="L63">
            <v>1.2351621000000002</v>
          </cell>
          <cell r="M63">
            <v>1.3937838</v>
          </cell>
          <cell r="N63">
            <v>1.5843453000000001</v>
          </cell>
          <cell r="O63">
            <v>1.0926775</v>
          </cell>
          <cell r="P63">
            <v>0.43554229999999999</v>
          </cell>
          <cell r="Q63">
            <v>8.5983899999999988E-2</v>
          </cell>
          <cell r="R63">
            <v>0.71132130000000005</v>
          </cell>
          <cell r="S63">
            <v>0.81593150000000003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A64" t="str">
            <v>BEF</v>
          </cell>
          <cell r="B64">
            <v>4.5472999999999999</v>
          </cell>
          <cell r="C64">
            <v>0</v>
          </cell>
          <cell r="D64">
            <v>0.41995100000000002</v>
          </cell>
          <cell r="E64">
            <v>10.389669699999999</v>
          </cell>
          <cell r="F64">
            <v>18.575274499999999</v>
          </cell>
          <cell r="G64">
            <v>4.3470082000000003</v>
          </cell>
          <cell r="H64">
            <v>1.2761929999999999</v>
          </cell>
          <cell r="I64">
            <v>0.8547903</v>
          </cell>
          <cell r="J64">
            <v>1.2196750000000001</v>
          </cell>
          <cell r="K64">
            <v>4.5640720000000004</v>
          </cell>
          <cell r="L64">
            <v>1.2731053999999999</v>
          </cell>
          <cell r="M64">
            <v>1.126622</v>
          </cell>
          <cell r="N64">
            <v>1.3975393999999999</v>
          </cell>
          <cell r="O64">
            <v>1.7080945000000001</v>
          </cell>
          <cell r="P64">
            <v>3.3287572000000001</v>
          </cell>
          <cell r="Q64">
            <v>1.8926708000000001</v>
          </cell>
          <cell r="R64">
            <v>15.4627733</v>
          </cell>
          <cell r="S64">
            <v>8.608794099999999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A65" t="str">
            <v>CHF</v>
          </cell>
          <cell r="B65">
            <v>0</v>
          </cell>
          <cell r="C65">
            <v>1.0206700000000001E-2</v>
          </cell>
          <cell r="D65">
            <v>0</v>
          </cell>
          <cell r="E65">
            <v>-3.0619999999999996E-4</v>
          </cell>
          <cell r="F65">
            <v>0</v>
          </cell>
          <cell r="G65">
            <v>3.35523E-2</v>
          </cell>
          <cell r="H65">
            <v>0</v>
          </cell>
          <cell r="I65">
            <v>0</v>
          </cell>
          <cell r="J65">
            <v>0</v>
          </cell>
          <cell r="K65">
            <v>0.11253980000000001</v>
          </cell>
          <cell r="L65">
            <v>0</v>
          </cell>
          <cell r="M65">
            <v>-9.8499999999999995E-5</v>
          </cell>
          <cell r="N65">
            <v>-1.1872E-3</v>
          </cell>
          <cell r="O65">
            <v>0</v>
          </cell>
          <cell r="P65">
            <v>0</v>
          </cell>
          <cell r="Q65">
            <v>9.2226600000000006E-2</v>
          </cell>
          <cell r="R65">
            <v>-1.8445999999999998E-3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A66" t="str">
            <v>CZK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A67" t="str">
            <v>DEM</v>
          </cell>
          <cell r="B67">
            <v>4.2435732000000002</v>
          </cell>
          <cell r="C67">
            <v>4.2722680000000004</v>
          </cell>
          <cell r="D67">
            <v>5.8241222000000006</v>
          </cell>
          <cell r="E67">
            <v>5.0157717000000002</v>
          </cell>
          <cell r="F67">
            <v>5.3992864999999997</v>
          </cell>
          <cell r="G67">
            <v>3.7662200000000001</v>
          </cell>
          <cell r="H67">
            <v>4.7279120999999993</v>
          </cell>
          <cell r="I67">
            <v>4.6012145000000002</v>
          </cell>
          <cell r="J67">
            <v>4.1499012999999998</v>
          </cell>
          <cell r="K67">
            <v>3.7078329999999999</v>
          </cell>
          <cell r="L67">
            <v>4.9526462999999996</v>
          </cell>
          <cell r="M67">
            <v>4.9042117999999997</v>
          </cell>
          <cell r="N67">
            <v>4.7882787999999996</v>
          </cell>
          <cell r="O67">
            <v>3.4858205</v>
          </cell>
          <cell r="P67">
            <v>4.9736177000000001</v>
          </cell>
          <cell r="Q67">
            <v>4.631081</v>
          </cell>
          <cell r="R67">
            <v>4.0321492000000001</v>
          </cell>
          <cell r="S67">
            <v>3.9905564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</row>
        <row r="68">
          <cell r="A68" t="str">
            <v>DKK</v>
          </cell>
          <cell r="B68">
            <v>1.0391279</v>
          </cell>
          <cell r="C68">
            <v>0.71450130000000001</v>
          </cell>
          <cell r="D68">
            <v>0.66857790000000006</v>
          </cell>
          <cell r="E68">
            <v>0.4290563</v>
          </cell>
          <cell r="F68">
            <v>0.8497789</v>
          </cell>
          <cell r="G68">
            <v>0.60808059999999997</v>
          </cell>
          <cell r="H68">
            <v>0.77478950000000002</v>
          </cell>
          <cell r="I68">
            <v>0.62632140000000003</v>
          </cell>
          <cell r="J68">
            <v>0.85444409999999993</v>
          </cell>
          <cell r="K68">
            <v>2.6114549</v>
          </cell>
          <cell r="L68">
            <v>0.89281280000000007</v>
          </cell>
          <cell r="M68">
            <v>0.30510670000000001</v>
          </cell>
          <cell r="N68">
            <v>0.28142620000000002</v>
          </cell>
          <cell r="O68">
            <v>0.6280985</v>
          </cell>
          <cell r="P68">
            <v>1.4178887</v>
          </cell>
          <cell r="Q68">
            <v>1.0528448000000001</v>
          </cell>
          <cell r="R68">
            <v>1.6518326000000001</v>
          </cell>
          <cell r="S68">
            <v>0.90866919999999995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A69" t="str">
            <v>ESP</v>
          </cell>
          <cell r="B69">
            <v>99.222765199999998</v>
          </cell>
          <cell r="C69">
            <v>56.751342999999999</v>
          </cell>
          <cell r="D69">
            <v>74.636404999999996</v>
          </cell>
          <cell r="E69">
            <v>47.337933999999997</v>
          </cell>
          <cell r="F69">
            <v>81.746233200000006</v>
          </cell>
          <cell r="G69">
            <v>45.852741999999999</v>
          </cell>
          <cell r="H69">
            <v>38.405933600000004</v>
          </cell>
          <cell r="I69">
            <v>57.889992799999995</v>
          </cell>
          <cell r="J69">
            <v>57.868212</v>
          </cell>
          <cell r="K69">
            <v>92.312736999999998</v>
          </cell>
          <cell r="L69">
            <v>94.4297325</v>
          </cell>
          <cell r="M69">
            <v>71.320663499999995</v>
          </cell>
          <cell r="N69">
            <v>83.099823799999996</v>
          </cell>
          <cell r="O69">
            <v>44.759066500000003</v>
          </cell>
          <cell r="P69">
            <v>56.794014099999998</v>
          </cell>
          <cell r="Q69">
            <v>90.1614158</v>
          </cell>
          <cell r="R69">
            <v>75.671353400000001</v>
          </cell>
          <cell r="S69">
            <v>85.647684999999996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A70" t="str">
            <v>EUR</v>
          </cell>
          <cell r="B70">
            <v>3.2718691</v>
          </cell>
          <cell r="C70">
            <v>4.1277229999999996</v>
          </cell>
          <cell r="D70">
            <v>3.8864822000000001</v>
          </cell>
          <cell r="E70">
            <v>3.324576</v>
          </cell>
          <cell r="F70">
            <v>3.0180632000000003</v>
          </cell>
          <cell r="G70">
            <v>3.4984829999999998</v>
          </cell>
          <cell r="H70">
            <v>2.1823109999999999</v>
          </cell>
          <cell r="I70">
            <v>1.987115</v>
          </cell>
          <cell r="J70">
            <v>1.362171</v>
          </cell>
          <cell r="K70">
            <v>2.2941377000000003</v>
          </cell>
          <cell r="L70">
            <v>2.2634388999999997</v>
          </cell>
          <cell r="M70">
            <v>1.6099041000000001</v>
          </cell>
          <cell r="N70">
            <v>2.1993328999999999</v>
          </cell>
          <cell r="O70">
            <v>3.9583052999999997</v>
          </cell>
          <cell r="P70">
            <v>4.0034130000000001</v>
          </cell>
          <cell r="Q70">
            <v>4.1040852000000001</v>
          </cell>
          <cell r="R70">
            <v>3.7730733999999999</v>
          </cell>
          <cell r="S70">
            <v>4.0213570000000001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A71" t="str">
            <v>FRF</v>
          </cell>
          <cell r="B71">
            <v>2.3945574000000001</v>
          </cell>
          <cell r="C71">
            <v>2.2103975</v>
          </cell>
          <cell r="D71">
            <v>0.84681090000000003</v>
          </cell>
          <cell r="E71">
            <v>3.0031724999999998</v>
          </cell>
          <cell r="F71">
            <v>2.9856750999999999</v>
          </cell>
          <cell r="G71">
            <v>4.8921256</v>
          </cell>
          <cell r="H71">
            <v>2.2882792000000003</v>
          </cell>
          <cell r="I71">
            <v>4.3946974000000001</v>
          </cell>
          <cell r="J71">
            <v>2.1312289999999998</v>
          </cell>
          <cell r="K71">
            <v>3.4593597000000003</v>
          </cell>
          <cell r="L71">
            <v>3.5242212000000004</v>
          </cell>
          <cell r="M71">
            <v>3.4660644999999999</v>
          </cell>
          <cell r="N71">
            <v>5.0084672999999995</v>
          </cell>
          <cell r="O71">
            <v>2.5635367000000002</v>
          </cell>
          <cell r="P71">
            <v>2.9736937999999999</v>
          </cell>
          <cell r="Q71">
            <v>3.2534169999999998</v>
          </cell>
          <cell r="R71">
            <v>4.5351910000000002</v>
          </cell>
          <cell r="S71">
            <v>3.6337104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A72" t="str">
            <v>GBP</v>
          </cell>
          <cell r="B72">
            <v>0.51182459999999996</v>
          </cell>
          <cell r="C72">
            <v>0.39446819999999999</v>
          </cell>
          <cell r="D72">
            <v>0.3642357</v>
          </cell>
          <cell r="E72">
            <v>0.25060490000000002</v>
          </cell>
          <cell r="F72">
            <v>5.8381699999999995E-2</v>
          </cell>
          <cell r="G72">
            <v>0.28629859999999996</v>
          </cell>
          <cell r="H72">
            <v>8.8877200000000003E-2</v>
          </cell>
          <cell r="I72">
            <v>0.12088460000000001</v>
          </cell>
          <cell r="J72">
            <v>2.57662E-2</v>
          </cell>
          <cell r="K72">
            <v>0.5783452</v>
          </cell>
          <cell r="L72">
            <v>0.20820370000000002</v>
          </cell>
          <cell r="M72">
            <v>0.25181529999999996</v>
          </cell>
          <cell r="N72">
            <v>9.1349100000000003E-2</v>
          </cell>
          <cell r="O72">
            <v>0.53929209999999994</v>
          </cell>
          <cell r="P72">
            <v>8.7610199999999999E-2</v>
          </cell>
          <cell r="Q72">
            <v>0.29913309999999999</v>
          </cell>
          <cell r="R72">
            <v>0.60144280000000006</v>
          </cell>
          <cell r="S72">
            <v>4.16949E-2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</row>
        <row r="73">
          <cell r="A73" t="str">
            <v>NLG</v>
          </cell>
          <cell r="B73">
            <v>0.4939867</v>
          </cell>
          <cell r="C73">
            <v>0.46642829999999996</v>
          </cell>
          <cell r="D73">
            <v>1.0897911999999998</v>
          </cell>
          <cell r="E73">
            <v>1.3515866999999999</v>
          </cell>
          <cell r="F73">
            <v>2.0114946000000002</v>
          </cell>
          <cell r="G73">
            <v>1.7769401999999999</v>
          </cell>
          <cell r="H73">
            <v>2.6575802999999998</v>
          </cell>
          <cell r="I73">
            <v>2.5199848</v>
          </cell>
          <cell r="J73">
            <v>1.6479468000000002</v>
          </cell>
          <cell r="K73">
            <v>2.2347351</v>
          </cell>
          <cell r="L73">
            <v>1.6559221000000002</v>
          </cell>
          <cell r="M73">
            <v>1.7245688000000001</v>
          </cell>
          <cell r="N73">
            <v>1.3192711000000001</v>
          </cell>
          <cell r="O73">
            <v>1.261293</v>
          </cell>
          <cell r="P73">
            <v>1.1856812999999999</v>
          </cell>
          <cell r="Q73">
            <v>1.0376939999999999</v>
          </cell>
          <cell r="R73">
            <v>1.0084128000000001</v>
          </cell>
          <cell r="S73">
            <v>1.0480915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A74" t="str">
            <v>NOK</v>
          </cell>
          <cell r="B74">
            <v>0</v>
          </cell>
          <cell r="C74">
            <v>7.6251100000000002E-2</v>
          </cell>
          <cell r="D74">
            <v>0</v>
          </cell>
          <cell r="E74">
            <v>0.15104000000000001</v>
          </cell>
          <cell r="F74">
            <v>0</v>
          </cell>
          <cell r="G74">
            <v>0.15617610000000001</v>
          </cell>
          <cell r="H74">
            <v>0.22939599999999999</v>
          </cell>
          <cell r="I74">
            <v>7.4749399999999994E-2</v>
          </cell>
          <cell r="J74">
            <v>0</v>
          </cell>
          <cell r="K74">
            <v>0.51015390000000005</v>
          </cell>
          <cell r="L74">
            <v>0.65706409999999993</v>
          </cell>
          <cell r="M74">
            <v>0.15280820000000001</v>
          </cell>
          <cell r="N74">
            <v>0.6659429</v>
          </cell>
          <cell r="O74">
            <v>-1.3436500000000001E-2</v>
          </cell>
          <cell r="P74">
            <v>0.2087107</v>
          </cell>
          <cell r="Q74">
            <v>0</v>
          </cell>
          <cell r="R74">
            <v>0.14711399999999999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A75" t="str">
            <v>PTE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-0.17283699999999999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-9.2129000000000003E-2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A76" t="str">
            <v>SEK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A77" t="str">
            <v>USD</v>
          </cell>
          <cell r="B77">
            <v>2.9156067999999999</v>
          </cell>
          <cell r="C77">
            <v>1.6518096</v>
          </cell>
          <cell r="D77">
            <v>2.4832326</v>
          </cell>
          <cell r="E77">
            <v>1.8540516</v>
          </cell>
          <cell r="F77">
            <v>2.9728092000000004</v>
          </cell>
          <cell r="G77">
            <v>2.4796676</v>
          </cell>
          <cell r="H77">
            <v>1.7748903</v>
          </cell>
          <cell r="I77">
            <v>1.6225832</v>
          </cell>
          <cell r="J77">
            <v>4.0063993</v>
          </cell>
          <cell r="K77">
            <v>1.3038700000000001</v>
          </cell>
          <cell r="L77">
            <v>1.8435271000000002</v>
          </cell>
          <cell r="M77">
            <v>2.0985201</v>
          </cell>
          <cell r="N77">
            <v>1.5393832000000001</v>
          </cell>
          <cell r="O77">
            <v>1.4135291000000001</v>
          </cell>
          <cell r="P77">
            <v>1.9170758000000001</v>
          </cell>
          <cell r="Q77">
            <v>1.5533581999999999</v>
          </cell>
          <cell r="R77">
            <v>1.1274803999999998</v>
          </cell>
          <cell r="S77">
            <v>1.3916268999999999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A78" t="str">
            <v>PLN</v>
          </cell>
          <cell r="B78">
            <v>36.492454299999999</v>
          </cell>
          <cell r="C78">
            <v>30.879664799999997</v>
          </cell>
          <cell r="D78">
            <v>35.653569300000008</v>
          </cell>
          <cell r="E78">
            <v>35.813527700000009</v>
          </cell>
          <cell r="F78">
            <v>39.759692399999999</v>
          </cell>
          <cell r="G78">
            <v>31.755035200000002</v>
          </cell>
          <cell r="H78">
            <v>29.279203099999997</v>
          </cell>
          <cell r="I78">
            <v>24.884270600000001</v>
          </cell>
          <cell r="J78">
            <v>31.663018700000002</v>
          </cell>
          <cell r="K78">
            <v>28.719089799999995</v>
          </cell>
          <cell r="L78">
            <v>25.289132200000005</v>
          </cell>
          <cell r="M78">
            <v>22.434947000000001</v>
          </cell>
          <cell r="N78">
            <v>24.8576883</v>
          </cell>
          <cell r="O78">
            <v>23.853660900000005</v>
          </cell>
          <cell r="P78">
            <v>30.2160963</v>
          </cell>
          <cell r="Q78">
            <v>27.711509900000003</v>
          </cell>
          <cell r="R78">
            <v>29.780258500000002</v>
          </cell>
          <cell r="S78">
            <v>29.206145800000002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SF"/>
      <sheetName val="ZK"/>
      <sheetName val="ZK GK"/>
      <sheetName val="N01A"/>
      <sheetName val="N01B"/>
      <sheetName val="N01C"/>
      <sheetName val="N02"/>
      <sheetName val="N03"/>
      <sheetName val="N04"/>
      <sheetName val="N04a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A"/>
      <sheetName val="N16B"/>
      <sheetName val="N17"/>
      <sheetName val="N18A"/>
      <sheetName val="N18B"/>
      <sheetName val="N19"/>
      <sheetName val="N20"/>
      <sheetName val="N21"/>
      <sheetName val="N22"/>
      <sheetName val="N23"/>
      <sheetName val="dodatek 1"/>
      <sheetName val="dodatek 2"/>
      <sheetName val="WDF"/>
      <sheetName val="ZYSK na akcję"/>
    </sheetNames>
    <sheetDataSet>
      <sheetData sheetId="0"/>
      <sheetData sheetId="1">
        <row r="59">
          <cell r="BB59" t="str">
            <v>31.12.2008</v>
          </cell>
        </row>
        <row r="108">
          <cell r="BB108" t="str">
            <v>wszystkie kwoty wyrażone są w tysiącach złotych polskich (o ile nie wskazano inaczej)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k-ty rodzajowe"/>
      <sheetName val="wiekowanie należności"/>
      <sheetName val="wiekowanie zobowiązań"/>
      <sheetName val="Wiekowanie (10 największych)"/>
      <sheetName val="segmenty operacyjne"/>
      <sheetName val="postępowania sądowe"/>
      <sheetName val="powiązane nie konsolidow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7A Dz finansowa"/>
      <sheetName val="7B Dane do przepływów"/>
      <sheetName val="faktury w walucie obcej"/>
      <sheetName val="8 ŚT sprzedający"/>
      <sheetName val="9 ŚT kupujący"/>
      <sheetName val="10 Inwestycje"/>
      <sheetName val="10A Inwestycje"/>
      <sheetName val="10B Inwestycje"/>
      <sheetName val="10C Inwestycje"/>
      <sheetName val="Kapitał własny"/>
      <sheetName val="Zobowiązania warunkowe"/>
      <sheetName val="terminarz"/>
      <sheetName val="Arkusz1"/>
    </sheetNames>
    <sheetDataSet>
      <sheetData sheetId="0">
        <row r="70">
          <cell r="BB70" t="str">
            <v xml:space="preserve"> za okres od 01.01 do 30.09.2010 roku</v>
          </cell>
        </row>
        <row r="72">
          <cell r="BB72" t="str">
            <v xml:space="preserve"> na dzień 01.01.2009 roku</v>
          </cell>
        </row>
        <row r="75">
          <cell r="BB75" t="str">
            <v xml:space="preserve"> w okresie od 01.01 do 30.09.2009 roku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ZZwK GK"/>
      <sheetName val="ZZwK Sp"/>
      <sheetName val="ZZwK 2"/>
      <sheetName val="N01A"/>
      <sheetName val="N01B"/>
      <sheetName val="N02"/>
      <sheetName val="N03"/>
      <sheetName val="N04 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SF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ybrane dane"/>
      <sheetName val="WK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</sheetNames>
    <sheetDataSet>
      <sheetData sheetId="0" refreshError="1">
        <row r="63">
          <cell r="BB63" t="str">
            <v xml:space="preserve"> na dzień 30.06.2007 roku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SF"/>
      <sheetName val="ZK"/>
      <sheetName val="ZK GK"/>
      <sheetName val="ID1"/>
      <sheetName val="ID2"/>
      <sheetName val="ID3"/>
      <sheetName val="ID4"/>
      <sheetName val="ID5"/>
      <sheetName val="ID6"/>
      <sheetName val="ID7"/>
      <sheetName val="ID8"/>
      <sheetName val="ID9A"/>
      <sheetName val="ID9B"/>
      <sheetName val="ID9C"/>
      <sheetName val="ID9D"/>
      <sheetName val="ID9E"/>
      <sheetName val="ID10"/>
      <sheetName val="ID11"/>
      <sheetName val="ID12"/>
      <sheetName val="ID13"/>
      <sheetName val="ID14"/>
      <sheetName val="ID15"/>
      <sheetName val="ID16"/>
      <sheetName val="ID17"/>
      <sheetName val="ID18"/>
      <sheetName val="ID19"/>
      <sheetName val="ID20"/>
      <sheetName val="ID21"/>
      <sheetName val="ID22"/>
      <sheetName val="ID23"/>
      <sheetName val="ID24"/>
      <sheetName val="ID25"/>
      <sheetName val="ID26"/>
      <sheetName val="ID27"/>
      <sheetName val="ID28"/>
      <sheetName val="ID29"/>
      <sheetName val="ID30"/>
      <sheetName val="ID31"/>
      <sheetName val="ID00"/>
      <sheetName val="NK1"/>
      <sheetName val="NK2"/>
      <sheetName val="NK3"/>
      <sheetName val="NK4"/>
      <sheetName val="NK5"/>
      <sheetName val="NK6"/>
      <sheetName val="NK7"/>
      <sheetName val="NK8"/>
      <sheetName val="NK9"/>
      <sheetName val="NK10"/>
      <sheetName val="NK11"/>
      <sheetName val="NK12"/>
      <sheetName val="GT_Custom"/>
    </sheetNames>
    <sheetDataSet>
      <sheetData sheetId="0"/>
      <sheetData sheetId="1" refreshError="1">
        <row r="22">
          <cell r="T22" t="str">
            <v>JD</v>
          </cell>
        </row>
        <row r="38">
          <cell r="AC38">
            <v>39448</v>
          </cell>
          <cell r="AM38">
            <v>39813</v>
          </cell>
        </row>
        <row r="48">
          <cell r="BB48" t="str">
            <v>Jednostka dominująca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ghtlights HP_EPS"/>
      <sheetName val="YTD Datas"/>
      <sheetName val="Outlook vs Budget"/>
      <sheetName val="Outlook Datas"/>
      <sheetName val="Actual vs. Prior Year"/>
      <sheetName val="Prior Year Datas"/>
      <sheetName val="Headline earnings"/>
      <sheetName val="Exch Rates and Prices"/>
      <sheetName val="Profit and Loss Consolidated"/>
      <sheetName val="Balance Sheet Consolidated"/>
      <sheetName val="Cash Flow Statement"/>
      <sheetName val="Capital Expenditure"/>
      <sheetName val="Commodity Prices"/>
      <sheetName val="Gold"/>
      <sheetName val="Gold (2)"/>
      <sheetName val="Platinum"/>
      <sheetName val="Sheet3"/>
      <sheetName val="Production"/>
      <sheetName val="Analiza"/>
    </sheetNames>
    <sheetDataSet>
      <sheetData sheetId="0">
        <row r="8">
          <cell r="C8" t="str">
            <v xml:space="preserve">MANAGEMENT REPORT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8">
          <cell r="C8" t="str">
            <v xml:space="preserve">MANAGEMENT REPORT </v>
          </cell>
        </row>
      </sheetData>
      <sheetData sheetId="9">
        <row r="8">
          <cell r="C8" t="str">
            <v xml:space="preserve">MANAGEMENT REPORT </v>
          </cell>
        </row>
        <row r="9">
          <cell r="C9" t="str">
            <v>THREE MONTHS ENDED 31 MARCH 2001</v>
          </cell>
        </row>
        <row r="11">
          <cell r="C11" t="str">
            <v>Consolidated Balance Sheet</v>
          </cell>
        </row>
        <row r="15">
          <cell r="E15" t="str">
            <v>YEAR TO DATE</v>
          </cell>
          <cell r="I15" t="str">
            <v>FULL YEAR</v>
          </cell>
        </row>
        <row r="17">
          <cell r="C17" t="str">
            <v xml:space="preserve">US$ million </v>
          </cell>
          <cell r="D17" t="str">
            <v>Actual</v>
          </cell>
          <cell r="E17" t="str">
            <v>Budget</v>
          </cell>
          <cell r="F17" t="str">
            <v>Prior</v>
          </cell>
          <cell r="H17" t="str">
            <v>Outlook</v>
          </cell>
          <cell r="I17" t="str">
            <v xml:space="preserve">Budget </v>
          </cell>
          <cell r="J17" t="str">
            <v>Prior</v>
          </cell>
        </row>
        <row r="19">
          <cell r="C19" t="str">
            <v>Fixed assets</v>
          </cell>
        </row>
        <row r="20">
          <cell r="C20" t="str">
            <v>Intangible assets</v>
          </cell>
          <cell r="D20">
            <v>2468001838.2918715</v>
          </cell>
          <cell r="E20">
            <v>2628870785.8631635</v>
          </cell>
          <cell r="F20">
            <v>2308000000</v>
          </cell>
          <cell r="H20">
            <v>2414144030.6930776</v>
          </cell>
          <cell r="I20">
            <v>2525000000</v>
          </cell>
          <cell r="J20">
            <v>2461826409.4493027</v>
          </cell>
        </row>
        <row r="21">
          <cell r="C21" t="str">
            <v>Tangible assets</v>
          </cell>
          <cell r="D21">
            <v>11192000000</v>
          </cell>
          <cell r="E21">
            <v>12108000000</v>
          </cell>
          <cell r="F21">
            <v>10754000000</v>
          </cell>
          <cell r="H21">
            <v>12809662212.575222</v>
          </cell>
          <cell r="I21">
            <v>13655136787.242626</v>
          </cell>
          <cell r="J21">
            <v>11818589069.491018</v>
          </cell>
        </row>
        <row r="22">
          <cell r="C22" t="str">
            <v>Investments in joint ventures and associates</v>
          </cell>
          <cell r="D22">
            <v>5825000000</v>
          </cell>
          <cell r="E22">
            <v>6364000000</v>
          </cell>
          <cell r="F22">
            <v>6917000000</v>
          </cell>
          <cell r="H22">
            <v>6144937611.1504078</v>
          </cell>
          <cell r="I22">
            <v>7220936368.2457047</v>
          </cell>
          <cell r="J22">
            <v>6339079169.9722624</v>
          </cell>
        </row>
        <row r="23">
          <cell r="C23" t="str">
            <v>Other financial assets</v>
          </cell>
          <cell r="D23">
            <v>2422000000</v>
          </cell>
          <cell r="E23">
            <v>2608000000</v>
          </cell>
          <cell r="F23">
            <v>1680000000</v>
          </cell>
          <cell r="H23">
            <v>1797730829.7538352</v>
          </cell>
          <cell r="I23">
            <v>2627818785.2540646</v>
          </cell>
          <cell r="J23">
            <v>1620957592.3092163</v>
          </cell>
        </row>
        <row r="24">
          <cell r="D24">
            <v>21907001838.29187</v>
          </cell>
          <cell r="E24">
            <v>23708870785.863163</v>
          </cell>
          <cell r="F24">
            <v>21659000000</v>
          </cell>
          <cell r="H24">
            <v>23166474684.172543</v>
          </cell>
          <cell r="I24">
            <v>26028891940.742393</v>
          </cell>
          <cell r="J24">
            <v>22241452241.221798</v>
          </cell>
        </row>
        <row r="25">
          <cell r="C25" t="str">
            <v>Current assets</v>
          </cell>
        </row>
        <row r="26">
          <cell r="C26" t="str">
            <v>Stocks</v>
          </cell>
          <cell r="D26">
            <v>1632000000</v>
          </cell>
          <cell r="E26">
            <v>1667000000</v>
          </cell>
          <cell r="F26">
            <v>1459000000</v>
          </cell>
          <cell r="H26">
            <v>1603119330.5900555</v>
          </cell>
          <cell r="I26">
            <v>1712215340.6128118</v>
          </cell>
          <cell r="J26">
            <v>1748247550.7884603</v>
          </cell>
        </row>
        <row r="27">
          <cell r="C27" t="str">
            <v>Debtors</v>
          </cell>
          <cell r="D27">
            <v>3224000000</v>
          </cell>
          <cell r="E27">
            <v>3100000000</v>
          </cell>
          <cell r="F27">
            <v>2683000000</v>
          </cell>
          <cell r="H27">
            <v>3110006126.8163295</v>
          </cell>
          <cell r="I27">
            <v>3107219535.7709928</v>
          </cell>
          <cell r="J27">
            <v>3222248639.355062</v>
          </cell>
        </row>
        <row r="28">
          <cell r="C28" t="str">
            <v>Current asset investments</v>
          </cell>
          <cell r="F28">
            <v>0</v>
          </cell>
        </row>
        <row r="29">
          <cell r="C29" t="str">
            <v>Cash at bank and current asset investments</v>
          </cell>
          <cell r="D29">
            <v>3659000000</v>
          </cell>
          <cell r="E29">
            <v>3331000000</v>
          </cell>
          <cell r="F29">
            <v>4125000000</v>
          </cell>
          <cell r="H29">
            <v>4111389181.5286331</v>
          </cell>
          <cell r="I29">
            <v>2847378472.0626307</v>
          </cell>
          <cell r="J29">
            <v>3405270846.8748946</v>
          </cell>
        </row>
        <row r="31">
          <cell r="C31" t="str">
            <v>Short term borrowings</v>
          </cell>
          <cell r="D31">
            <v>-3307000000</v>
          </cell>
          <cell r="E31">
            <v>-2645000000</v>
          </cell>
          <cell r="F31">
            <v>-719000000</v>
          </cell>
          <cell r="H31">
            <v>-3168892473.3795528</v>
          </cell>
          <cell r="I31">
            <v>-2960160829.2565737</v>
          </cell>
          <cell r="J31">
            <v>-3397852522.3635836</v>
          </cell>
        </row>
        <row r="32">
          <cell r="C32" t="str">
            <v>Other current liabilities</v>
          </cell>
          <cell r="D32">
            <v>-3728000000</v>
          </cell>
          <cell r="E32">
            <v>-3506000000</v>
          </cell>
          <cell r="F32">
            <v>-3417000000</v>
          </cell>
          <cell r="H32">
            <v>-4155854138.9438148</v>
          </cell>
          <cell r="I32">
            <v>-3946000000</v>
          </cell>
          <cell r="J32">
            <v>-4027000000</v>
          </cell>
        </row>
        <row r="33">
          <cell r="C33" t="str">
            <v>Net current assets</v>
          </cell>
          <cell r="D33">
            <v>1480000000</v>
          </cell>
          <cell r="E33">
            <v>1947000000</v>
          </cell>
          <cell r="F33">
            <v>4131000000</v>
          </cell>
          <cell r="H33">
            <v>1499768026.6116509</v>
          </cell>
          <cell r="I33">
            <v>760652519.1898613</v>
          </cell>
          <cell r="J33">
            <v>949914514.65483379</v>
          </cell>
        </row>
        <row r="37">
          <cell r="C37" t="str">
            <v>Total assets less current liabilities</v>
          </cell>
          <cell r="D37">
            <v>23387001838.29187</v>
          </cell>
          <cell r="E37">
            <v>25655870785.863163</v>
          </cell>
          <cell r="F37">
            <v>25790000000</v>
          </cell>
          <cell r="H37">
            <v>24666242710.784195</v>
          </cell>
          <cell r="I37">
            <v>26789544459.932255</v>
          </cell>
          <cell r="J37">
            <v>23191366755.876633</v>
          </cell>
        </row>
        <row r="39">
          <cell r="C39" t="str">
            <v>Long term liabilities</v>
          </cell>
          <cell r="D39">
            <v>-3365000000</v>
          </cell>
          <cell r="E39">
            <v>-4063000000</v>
          </cell>
          <cell r="F39">
            <v>-5235000000</v>
          </cell>
          <cell r="H39">
            <v>-3649789884.1797915</v>
          </cell>
          <cell r="I39">
            <v>-3927610607.0939856</v>
          </cell>
          <cell r="J39">
            <v>-3597083801.9554534</v>
          </cell>
        </row>
        <row r="41">
          <cell r="C41" t="str">
            <v>Provisions</v>
          </cell>
          <cell r="D41">
            <v>-1323000000</v>
          </cell>
          <cell r="E41">
            <v>-1448000000</v>
          </cell>
          <cell r="F41">
            <v>-1314000000</v>
          </cell>
          <cell r="H41">
            <v>-1528275700.8831537</v>
          </cell>
          <cell r="I41">
            <v>-1490835835.1903205</v>
          </cell>
          <cell r="J41">
            <v>-1404472001.0163932</v>
          </cell>
        </row>
        <row r="43">
          <cell r="C43" t="str">
            <v>Equity minority interest</v>
          </cell>
          <cell r="D43">
            <v>-2594000000</v>
          </cell>
          <cell r="E43">
            <v>-2963000000</v>
          </cell>
          <cell r="F43">
            <v>-2861000000</v>
          </cell>
          <cell r="H43">
            <v>-2779967466.7908821</v>
          </cell>
          <cell r="I43">
            <v>-3130920599.5519056</v>
          </cell>
          <cell r="J43">
            <v>-2646048642.6341786</v>
          </cell>
        </row>
        <row r="46">
          <cell r="C46" t="str">
            <v>NET ASSETS</v>
          </cell>
          <cell r="D46">
            <v>16105001838.29187</v>
          </cell>
          <cell r="E46">
            <v>17181870785.863163</v>
          </cell>
          <cell r="F46">
            <v>16380000000</v>
          </cell>
          <cell r="H46">
            <v>16709209658.93037</v>
          </cell>
          <cell r="I46">
            <v>18241177418.096043</v>
          </cell>
          <cell r="J46">
            <v>15543762310.270611</v>
          </cell>
        </row>
        <row r="49">
          <cell r="C49" t="str">
            <v>Net (debt)/funds analysis</v>
          </cell>
        </row>
        <row r="51">
          <cell r="C51" t="str">
            <v>Cash at bank and current asset investments</v>
          </cell>
          <cell r="D51">
            <v>3659000000</v>
          </cell>
          <cell r="E51">
            <v>3329282750.976737</v>
          </cell>
          <cell r="F51">
            <v>4125000000</v>
          </cell>
          <cell r="H51">
            <v>4111389181.5286331</v>
          </cell>
          <cell r="I51">
            <v>2840622704.0626307</v>
          </cell>
          <cell r="J51">
            <v>3405270846.8748946</v>
          </cell>
        </row>
        <row r="52">
          <cell r="C52" t="str">
            <v>Short term borrowings</v>
          </cell>
          <cell r="D52">
            <v>-3307000000</v>
          </cell>
          <cell r="E52">
            <v>-2645000000</v>
          </cell>
          <cell r="F52">
            <v>-719000000</v>
          </cell>
          <cell r="H52">
            <v>-3168892473.3795528</v>
          </cell>
          <cell r="I52">
            <v>-2960160829.2565737</v>
          </cell>
          <cell r="J52">
            <v>-3397852522.3635836</v>
          </cell>
        </row>
        <row r="53">
          <cell r="C53" t="str">
            <v>Long term borrowings</v>
          </cell>
          <cell r="D53">
            <v>-3365000000</v>
          </cell>
          <cell r="E53">
            <v>-4063000000</v>
          </cell>
          <cell r="F53">
            <v>-5235000000</v>
          </cell>
          <cell r="H53">
            <v>-3649789884.1797915</v>
          </cell>
          <cell r="I53">
            <v>-3927610607.0939856</v>
          </cell>
          <cell r="J53">
            <v>-3597083801.9554534</v>
          </cell>
        </row>
        <row r="56">
          <cell r="C56" t="str">
            <v>NET DEBT</v>
          </cell>
          <cell r="D56">
            <v>-3013000000</v>
          </cell>
          <cell r="E56">
            <v>-3378717249.023263</v>
          </cell>
          <cell r="F56">
            <v>-1829000000</v>
          </cell>
          <cell r="H56">
            <v>-2707293176.0307112</v>
          </cell>
          <cell r="I56">
            <v>-4047148732.2879286</v>
          </cell>
          <cell r="J56">
            <v>-3589665477.4441423</v>
          </cell>
        </row>
        <row r="59">
          <cell r="C59" t="str">
            <v>Gearing</v>
          </cell>
          <cell r="D59">
            <v>0.13877117469132635</v>
          </cell>
          <cell r="E59">
            <v>0.14363103298750554</v>
          </cell>
          <cell r="F59">
            <v>8.6805885144755582E-2</v>
          </cell>
          <cell r="H59">
            <v>0.12196953566157881</v>
          </cell>
          <cell r="I59">
            <v>0.15921591902789714</v>
          </cell>
          <cell r="J59">
            <v>0.16481872229224345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raportu"/>
      <sheetName val="Analiza"/>
      <sheetName val="source"/>
      <sheetName val="stałe"/>
      <sheetName val="Balance Sheet Consolidated"/>
    </sheetNames>
    <sheetDataSet>
      <sheetData sheetId="0"/>
      <sheetData sheetId="1">
        <row r="3">
          <cell r="A3" t="str">
            <v>Okres</v>
          </cell>
          <cell r="B3">
            <v>9801</v>
          </cell>
          <cell r="C3">
            <v>9802</v>
          </cell>
          <cell r="D3">
            <v>9803</v>
          </cell>
          <cell r="E3">
            <v>9804</v>
          </cell>
          <cell r="F3">
            <v>9805</v>
          </cell>
          <cell r="G3">
            <v>9806</v>
          </cell>
          <cell r="H3">
            <v>9807</v>
          </cell>
          <cell r="I3">
            <v>9808</v>
          </cell>
          <cell r="J3">
            <v>9809</v>
          </cell>
          <cell r="K3">
            <v>9810</v>
          </cell>
          <cell r="L3">
            <v>9811</v>
          </cell>
          <cell r="M3">
            <v>9812</v>
          </cell>
          <cell r="N3">
            <v>9901</v>
          </cell>
          <cell r="O3">
            <v>9902</v>
          </cell>
          <cell r="P3">
            <v>9903</v>
          </cell>
          <cell r="Q3">
            <v>9904</v>
          </cell>
          <cell r="R3">
            <v>9905</v>
          </cell>
          <cell r="S3">
            <v>9906</v>
          </cell>
          <cell r="T3">
            <v>9907</v>
          </cell>
          <cell r="U3">
            <v>9908</v>
          </cell>
          <cell r="V3">
            <v>9909</v>
          </cell>
          <cell r="W3">
            <v>9910</v>
          </cell>
          <cell r="X3">
            <v>9911</v>
          </cell>
          <cell r="Y3">
            <v>9912</v>
          </cell>
        </row>
        <row r="4">
          <cell r="A4" t="str">
            <v>Przychody ze sprzedaży produktów w mln PLN</v>
          </cell>
        </row>
        <row r="5">
          <cell r="A5" t="str">
            <v>ATS</v>
          </cell>
          <cell r="B5">
            <v>0.20619789999999999</v>
          </cell>
          <cell r="C5">
            <v>0.36061740000000003</v>
          </cell>
          <cell r="D5">
            <v>0.1920839</v>
          </cell>
          <cell r="E5">
            <v>1.1424627000000001</v>
          </cell>
          <cell r="F5">
            <v>0.49096489999999998</v>
          </cell>
          <cell r="G5">
            <v>0.88405640000000008</v>
          </cell>
          <cell r="H5">
            <v>0.23591500000000001</v>
          </cell>
          <cell r="I5">
            <v>0.27466490000000005</v>
          </cell>
          <cell r="J5">
            <v>0.7665402</v>
          </cell>
          <cell r="K5">
            <v>0.72656419999999999</v>
          </cell>
          <cell r="L5">
            <v>0.36307040000000002</v>
          </cell>
          <cell r="M5">
            <v>0.41379940000000004</v>
          </cell>
          <cell r="N5">
            <v>0.47697470000000003</v>
          </cell>
          <cell r="O5">
            <v>0.33746590000000004</v>
          </cell>
          <cell r="P5">
            <v>0.13597320000000002</v>
          </cell>
          <cell r="Q5">
            <v>2.6629200000000002E-2</v>
          </cell>
          <cell r="R5">
            <v>0.2184721</v>
          </cell>
          <cell r="S5">
            <v>0.24688070000000001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A6" t="str">
            <v>BEF</v>
          </cell>
          <cell r="B6">
            <v>0.42667320000000003</v>
          </cell>
          <cell r="C6">
            <v>0</v>
          </cell>
          <cell r="D6">
            <v>3.9735800000000002E-2</v>
          </cell>
          <cell r="E6">
            <v>0.94286769999999998</v>
          </cell>
          <cell r="F6">
            <v>2.1100493</v>
          </cell>
          <cell r="G6">
            <v>3.6095000000000002E-2</v>
          </cell>
          <cell r="H6">
            <v>0.11940480000000001</v>
          </cell>
          <cell r="I6">
            <v>7.9632300000000003E-2</v>
          </cell>
          <cell r="J6">
            <v>0.1246569</v>
          </cell>
          <cell r="K6">
            <v>0.4779409</v>
          </cell>
          <cell r="L6">
            <v>0.1273377</v>
          </cell>
          <cell r="M6">
            <v>0.11378880000000001</v>
          </cell>
          <cell r="N6">
            <v>0.1404349</v>
          </cell>
          <cell r="O6">
            <v>0.18047360000000001</v>
          </cell>
          <cell r="P6">
            <v>0.35556579999999999</v>
          </cell>
          <cell r="Q6">
            <v>0.20020399999999999</v>
          </cell>
          <cell r="R6">
            <v>1.6148631</v>
          </cell>
          <cell r="S6">
            <v>0.88238799999999995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A7" t="str">
            <v>CHF</v>
          </cell>
          <cell r="B7">
            <v>0</v>
          </cell>
          <cell r="C7">
            <v>2.4752200000000002E-2</v>
          </cell>
          <cell r="D7">
            <v>0</v>
          </cell>
          <cell r="E7">
            <v>-6.9589999999999995E-4</v>
          </cell>
          <cell r="F7">
            <v>0</v>
          </cell>
          <cell r="G7">
            <v>7.8257300000000002E-2</v>
          </cell>
          <cell r="H7">
            <v>0</v>
          </cell>
          <cell r="I7">
            <v>0</v>
          </cell>
          <cell r="J7">
            <v>0</v>
          </cell>
          <cell r="K7">
            <v>0.2974155</v>
          </cell>
          <cell r="L7">
            <v>0</v>
          </cell>
          <cell r="M7">
            <v>-2.2599999999999999E-4</v>
          </cell>
          <cell r="N7">
            <v>-3.1393000000000003E-3</v>
          </cell>
          <cell r="O7">
            <v>0</v>
          </cell>
          <cell r="P7">
            <v>0</v>
          </cell>
          <cell r="Q7">
            <v>0.24636479999999999</v>
          </cell>
          <cell r="R7">
            <v>-4.8041000000000004E-3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A8" t="str">
            <v>CZK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A9" t="str">
            <v>DEM</v>
          </cell>
          <cell r="B9">
            <v>8.6631451999999989</v>
          </cell>
          <cell r="C9">
            <v>8.3050876000000002</v>
          </cell>
          <cell r="D9">
            <v>11.149295800000001</v>
          </cell>
          <cell r="E9">
            <v>9.4232751999999991</v>
          </cell>
          <cell r="F9">
            <v>10.316893800000001</v>
          </cell>
          <cell r="G9">
            <v>7.3714395000000001</v>
          </cell>
          <cell r="H9">
            <v>9.1041401999999998</v>
          </cell>
          <cell r="I9">
            <v>9.0240518999999999</v>
          </cell>
          <cell r="J9">
            <v>8.7518744999999996</v>
          </cell>
          <cell r="K9">
            <v>7.9407445000000001</v>
          </cell>
          <cell r="L9">
            <v>10.191185599999999</v>
          </cell>
          <cell r="M9">
            <v>10.186427</v>
          </cell>
          <cell r="N9">
            <v>9.9950019999999995</v>
          </cell>
          <cell r="O9">
            <v>7.5660530999999995</v>
          </cell>
          <cell r="P9">
            <v>10.950707099999999</v>
          </cell>
          <cell r="Q9">
            <v>10.134461099999999</v>
          </cell>
          <cell r="R9">
            <v>8.6694724000000001</v>
          </cell>
          <cell r="S9">
            <v>8.4107810000000001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A10" t="str">
            <v>DKK</v>
          </cell>
          <cell r="B10">
            <v>0.530169</v>
          </cell>
          <cell r="C10">
            <v>0.36478309999999997</v>
          </cell>
          <cell r="D10">
            <v>0.33650090000000005</v>
          </cell>
          <cell r="E10">
            <v>0.21161060000000001</v>
          </cell>
          <cell r="F10">
            <v>0.42427390000000004</v>
          </cell>
          <cell r="G10">
            <v>0.31250220000000001</v>
          </cell>
          <cell r="H10">
            <v>0.39187520000000003</v>
          </cell>
          <cell r="I10">
            <v>0.31994679999999998</v>
          </cell>
          <cell r="J10">
            <v>0.47632190000000002</v>
          </cell>
          <cell r="K10">
            <v>1.4733918000000001</v>
          </cell>
          <cell r="L10">
            <v>0.48292229999999997</v>
          </cell>
          <cell r="M10">
            <v>0.1697708</v>
          </cell>
          <cell r="N10">
            <v>0.15491970000000002</v>
          </cell>
          <cell r="O10">
            <v>0.35710959999999997</v>
          </cell>
          <cell r="P10">
            <v>0.82108230000000004</v>
          </cell>
          <cell r="Q10">
            <v>0.60814519999999994</v>
          </cell>
          <cell r="R10">
            <v>0.93642580000000009</v>
          </cell>
          <cell r="S10">
            <v>0.50411399999999995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A11" t="str">
            <v>ESP</v>
          </cell>
          <cell r="B11">
            <v>2.2710778</v>
          </cell>
          <cell r="C11">
            <v>1.3006888999999999</v>
          </cell>
          <cell r="D11">
            <v>1.6911991000000002</v>
          </cell>
          <cell r="E11">
            <v>1.0445253999999999</v>
          </cell>
          <cell r="F11">
            <v>1.846778</v>
          </cell>
          <cell r="G11">
            <v>1.0582079</v>
          </cell>
          <cell r="H11">
            <v>0.87183650000000001</v>
          </cell>
          <cell r="I11">
            <v>1.3264431999999999</v>
          </cell>
          <cell r="J11">
            <v>1.439578</v>
          </cell>
          <cell r="K11">
            <v>2.3207675000000001</v>
          </cell>
          <cell r="L11">
            <v>2.2749375000000001</v>
          </cell>
          <cell r="M11">
            <v>1.7353902999999999</v>
          </cell>
          <cell r="N11">
            <v>2.0380088000000001</v>
          </cell>
          <cell r="O11">
            <v>1.1422851000000001</v>
          </cell>
          <cell r="P11">
            <v>1.4697737</v>
          </cell>
          <cell r="Q11">
            <v>2.3201137999999997</v>
          </cell>
          <cell r="R11">
            <v>1.9120554999999999</v>
          </cell>
          <cell r="S11">
            <v>2.1216645999999999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A12" t="str">
            <v>EUR</v>
          </cell>
          <cell r="B12">
            <v>13.6169218</v>
          </cell>
          <cell r="C12">
            <v>16.834391</v>
          </cell>
          <cell r="D12">
            <v>14.7224383</v>
          </cell>
          <cell r="E12">
            <v>12.3790274</v>
          </cell>
          <cell r="F12">
            <v>11.3828567</v>
          </cell>
          <cell r="G12">
            <v>13.468414699999999</v>
          </cell>
          <cell r="H12">
            <v>8.3298024000000002</v>
          </cell>
          <cell r="I12">
            <v>7.6963172999999996</v>
          </cell>
          <cell r="J12">
            <v>5.6539291</v>
          </cell>
          <cell r="K12">
            <v>9.6478476000000004</v>
          </cell>
          <cell r="L12">
            <v>9.1572618000000006</v>
          </cell>
          <cell r="M12">
            <v>6.5647527999999999</v>
          </cell>
          <cell r="N12">
            <v>9.0060839999999995</v>
          </cell>
          <cell r="O12">
            <v>16.786082100000002</v>
          </cell>
          <cell r="P12">
            <v>17.2402117</v>
          </cell>
          <cell r="Q12">
            <v>17.561082300000002</v>
          </cell>
          <cell r="R12">
            <v>15.864134999999999</v>
          </cell>
          <cell r="S12">
            <v>16.605712699999998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A13" t="str">
            <v>FRF</v>
          </cell>
          <cell r="B13">
            <v>1.3869496000000001</v>
          </cell>
          <cell r="C13">
            <v>1.2784264999999999</v>
          </cell>
          <cell r="D13">
            <v>0.48403079999999998</v>
          </cell>
          <cell r="E13">
            <v>1.6916966</v>
          </cell>
          <cell r="F13">
            <v>1.7073391</v>
          </cell>
          <cell r="G13">
            <v>2.8281195000000001</v>
          </cell>
          <cell r="H13">
            <v>1.3156721</v>
          </cell>
          <cell r="I13">
            <v>2.5977462999999998</v>
          </cell>
          <cell r="J13">
            <v>1.3380645</v>
          </cell>
          <cell r="K13">
            <v>2.2177549999999999</v>
          </cell>
          <cell r="L13">
            <v>2.1622249</v>
          </cell>
          <cell r="M13">
            <v>2.1500054</v>
          </cell>
          <cell r="N13">
            <v>3.1148337000000001</v>
          </cell>
          <cell r="O13">
            <v>1.6501603999999999</v>
          </cell>
          <cell r="P13">
            <v>1.9538123999999999</v>
          </cell>
          <cell r="Q13">
            <v>2.1205539</v>
          </cell>
          <cell r="R13">
            <v>2.9126607</v>
          </cell>
          <cell r="S13">
            <v>2.2923422999999996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</row>
        <row r="14">
          <cell r="A14" t="str">
            <v>GBP</v>
          </cell>
          <cell r="B14">
            <v>2.9631676000000002</v>
          </cell>
          <cell r="C14">
            <v>2.2953527</v>
          </cell>
          <cell r="D14">
            <v>2.0918641999999998</v>
          </cell>
          <cell r="E14">
            <v>1.4363724</v>
          </cell>
          <cell r="F14">
            <v>0.3295052</v>
          </cell>
          <cell r="G14">
            <v>1.6572948000000001</v>
          </cell>
          <cell r="H14">
            <v>0.5052257</v>
          </cell>
          <cell r="I14">
            <v>0.68325040000000004</v>
          </cell>
          <cell r="J14">
            <v>0.15527560000000001</v>
          </cell>
          <cell r="K14">
            <v>3.4650187999999997</v>
          </cell>
          <cell r="L14">
            <v>1.1961971</v>
          </cell>
          <cell r="M14">
            <v>1.4619187</v>
          </cell>
          <cell r="N14">
            <v>0.53141159999999998</v>
          </cell>
          <cell r="O14">
            <v>3.3343457000000001</v>
          </cell>
          <cell r="P14">
            <v>0.5608166</v>
          </cell>
          <cell r="Q14">
            <v>1.9206156000000001</v>
          </cell>
          <cell r="R14">
            <v>3.8432200999999999</v>
          </cell>
          <cell r="S14">
            <v>0.26259159999999998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A15" t="str">
            <v>NLG</v>
          </cell>
          <cell r="B15">
            <v>0.84694019999999992</v>
          </cell>
          <cell r="C15">
            <v>0.8035542</v>
          </cell>
          <cell r="D15">
            <v>1.8492348999999999</v>
          </cell>
          <cell r="E15">
            <v>2.2581530999999999</v>
          </cell>
          <cell r="F15">
            <v>3.4407422999999997</v>
          </cell>
          <cell r="G15">
            <v>3.0927463999999998</v>
          </cell>
          <cell r="H15">
            <v>4.5439054000000008</v>
          </cell>
          <cell r="I15">
            <v>4.3590339</v>
          </cell>
          <cell r="J15">
            <v>3.0879472999999997</v>
          </cell>
          <cell r="K15">
            <v>4.2480304999999996</v>
          </cell>
          <cell r="L15">
            <v>3.0274717</v>
          </cell>
          <cell r="M15">
            <v>3.1822032999999998</v>
          </cell>
          <cell r="N15">
            <v>2.4415905000000002</v>
          </cell>
          <cell r="O15">
            <v>2.4309514999999999</v>
          </cell>
          <cell r="P15">
            <v>2.3173872999999996</v>
          </cell>
          <cell r="Q15">
            <v>2.0144891</v>
          </cell>
          <cell r="R15">
            <v>1.9247446000000001</v>
          </cell>
          <cell r="S15">
            <v>1.9535226000000001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A16" t="str">
            <v>NOK</v>
          </cell>
          <cell r="B16">
            <v>0</v>
          </cell>
          <cell r="C16">
            <v>3.5677899999999999E-2</v>
          </cell>
          <cell r="D16">
            <v>0</v>
          </cell>
          <cell r="E16">
            <v>6.8405999999999995E-2</v>
          </cell>
          <cell r="F16">
            <v>0</v>
          </cell>
          <cell r="G16">
            <v>7.19191E-2</v>
          </cell>
          <cell r="H16">
            <v>0.1044755</v>
          </cell>
          <cell r="I16">
            <v>3.3794199999999996E-2</v>
          </cell>
          <cell r="J16">
            <v>0</v>
          </cell>
          <cell r="K16">
            <v>0.24259229999999998</v>
          </cell>
          <cell r="L16">
            <v>0.3059017</v>
          </cell>
          <cell r="M16">
            <v>7.1352499999999999E-2</v>
          </cell>
          <cell r="N16">
            <v>0.3112182</v>
          </cell>
          <cell r="O16">
            <v>-6.4683000000000006E-3</v>
          </cell>
          <cell r="P16">
            <v>0.1052401</v>
          </cell>
          <cell r="Q16">
            <v>0</v>
          </cell>
          <cell r="R16">
            <v>7.5425300000000001E-2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A17" t="str">
            <v>PTE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-3.558E-3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-1.7374999999999999E-3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A18" t="str">
            <v>SEK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</row>
        <row r="19">
          <cell r="A19" t="str">
            <v>USD</v>
          </cell>
          <cell r="B19">
            <v>10.246252</v>
          </cell>
          <cell r="C19">
            <v>5.8509624000000002</v>
          </cell>
          <cell r="D19">
            <v>8.6102296999999997</v>
          </cell>
          <cell r="E19">
            <v>6.3705719000000007</v>
          </cell>
          <cell r="F19">
            <v>10.097931300000001</v>
          </cell>
          <cell r="G19">
            <v>8.5978333000000013</v>
          </cell>
          <cell r="H19">
            <v>6.1721482999999999</v>
          </cell>
          <cell r="I19">
            <v>5.6602610999999996</v>
          </cell>
          <cell r="J19">
            <v>14.438516199999999</v>
          </cell>
          <cell r="K19">
            <v>4.5907127999999995</v>
          </cell>
          <cell r="L19">
            <v>6.3632555999999996</v>
          </cell>
          <cell r="M19">
            <v>7.3316967000000002</v>
          </cell>
          <cell r="N19">
            <v>5.3732787999999996</v>
          </cell>
          <cell r="O19">
            <v>5.3222990999999995</v>
          </cell>
          <cell r="P19">
            <v>7.5935221999999998</v>
          </cell>
          <cell r="Q19">
            <v>6.1946007000000005</v>
          </cell>
          <cell r="R19">
            <v>4.4585755000000002</v>
          </cell>
          <cell r="S19">
            <v>5.5176116999999998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A20" t="str">
            <v>PLN</v>
          </cell>
          <cell r="B20">
            <v>36.492454299999999</v>
          </cell>
          <cell r="C20">
            <v>30.879664799999997</v>
          </cell>
          <cell r="D20">
            <v>35.653569300000008</v>
          </cell>
          <cell r="E20">
            <v>35.813527700000009</v>
          </cell>
          <cell r="F20">
            <v>39.759692399999999</v>
          </cell>
          <cell r="G20">
            <v>31.755035200000002</v>
          </cell>
          <cell r="H20">
            <v>29.279203099999997</v>
          </cell>
          <cell r="I20">
            <v>24.884270600000001</v>
          </cell>
          <cell r="J20">
            <v>31.663018700000002</v>
          </cell>
          <cell r="K20">
            <v>28.719089799999995</v>
          </cell>
          <cell r="L20">
            <v>25.289132200000005</v>
          </cell>
          <cell r="M20">
            <v>22.434947000000001</v>
          </cell>
          <cell r="N20">
            <v>24.8576883</v>
          </cell>
          <cell r="O20">
            <v>23.853660900000005</v>
          </cell>
          <cell r="P20">
            <v>30.2160963</v>
          </cell>
          <cell r="Q20">
            <v>27.711509900000003</v>
          </cell>
          <cell r="R20">
            <v>29.780258500000002</v>
          </cell>
          <cell r="S20">
            <v>29.206145800000002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A21" t="str">
            <v>Other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A22" t="str">
            <v>Total</v>
          </cell>
          <cell r="B22">
            <v>77.649948600000002</v>
          </cell>
          <cell r="C22">
            <v>68.333958699999982</v>
          </cell>
          <cell r="D22">
            <v>76.820182700000004</v>
          </cell>
          <cell r="E22">
            <v>72.781800800000013</v>
          </cell>
          <cell r="F22">
            <v>81.907026900000005</v>
          </cell>
          <cell r="G22">
            <v>71.211921300000014</v>
          </cell>
          <cell r="H22">
            <v>60.97360419999999</v>
          </cell>
          <cell r="I22">
            <v>56.939412900000001</v>
          </cell>
          <cell r="J22">
            <v>67.892164899999997</v>
          </cell>
          <cell r="K22">
            <v>66.367871199999996</v>
          </cell>
          <cell r="L22">
            <v>60.940898500000003</v>
          </cell>
          <cell r="M22">
            <v>55.815826699999988</v>
          </cell>
          <cell r="N22">
            <v>58.438305900000003</v>
          </cell>
          <cell r="O22">
            <v>62.954418700000012</v>
          </cell>
          <cell r="P22">
            <v>73.720188700000008</v>
          </cell>
          <cell r="Q22">
            <v>71.058769600000005</v>
          </cell>
          <cell r="R22">
            <v>72.205504499999989</v>
          </cell>
          <cell r="S22">
            <v>68.002017499999994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A23" t="str">
            <v>Accum.</v>
          </cell>
          <cell r="M23">
            <v>817.63461740000002</v>
          </cell>
          <cell r="Y23">
            <v>406.37920489999999</v>
          </cell>
        </row>
        <row r="24">
          <cell r="A24" t="str">
            <v>Struktura walutowa przychodów ze sprzedaży produktów</v>
          </cell>
        </row>
        <row r="25">
          <cell r="A25" t="str">
            <v>ATS</v>
          </cell>
          <cell r="B25">
            <v>2.6554801866282237E-3</v>
          </cell>
          <cell r="C25">
            <v>5.2772795087605564E-3</v>
          </cell>
          <cell r="D25">
            <v>2.500435344577747E-3</v>
          </cell>
          <cell r="E25">
            <v>1.569709305681263E-2</v>
          </cell>
          <cell r="F25">
            <v>5.9941731324153332E-3</v>
          </cell>
          <cell r="G25">
            <v>1.2414443872054325E-2</v>
          </cell>
          <cell r="H25">
            <v>3.8691332601263556E-3</v>
          </cell>
          <cell r="I25">
            <v>4.8238098359458153E-3</v>
          </cell>
          <cell r="J25">
            <v>1.1290554677834408E-2</v>
          </cell>
          <cell r="K25">
            <v>1.0947529080908656E-2</v>
          </cell>
          <cell r="L25">
            <v>5.9577460939470722E-3</v>
          </cell>
          <cell r="M25">
            <v>7.4136571016693393E-3</v>
          </cell>
          <cell r="N25">
            <v>8.1620213429219202E-3</v>
          </cell>
          <cell r="O25">
            <v>5.3604799626241319E-3</v>
          </cell>
          <cell r="P25">
            <v>1.8444499722231448E-3</v>
          </cell>
          <cell r="Q25">
            <v>3.7474895990881329E-4</v>
          </cell>
          <cell r="R25">
            <v>3.0256986847865598E-3</v>
          </cell>
          <cell r="S25">
            <v>3.6304908159526302E-3</v>
          </cell>
        </row>
        <row r="26">
          <cell r="A26" t="str">
            <v>BEF</v>
          </cell>
          <cell r="B26">
            <v>5.4948291363067303E-3</v>
          </cell>
          <cell r="C26">
            <v>0</v>
          </cell>
          <cell r="D26">
            <v>5.1725729623915617E-4</v>
          </cell>
          <cell r="E26">
            <v>1.2954717932728036E-2</v>
          </cell>
          <cell r="F26">
            <v>2.576151741627921E-2</v>
          </cell>
          <cell r="G26">
            <v>5.0686738036374249E-4</v>
          </cell>
          <cell r="H26">
            <v>1.9583031307832716E-3</v>
          </cell>
          <cell r="I26">
            <v>1.3985444517992211E-3</v>
          </cell>
          <cell r="J26">
            <v>1.8361014144063627E-3</v>
          </cell>
          <cell r="K26">
            <v>7.2013896386660062E-3</v>
          </cell>
          <cell r="L26">
            <v>2.0895277741925645E-3</v>
          </cell>
          <cell r="M26">
            <v>2.0386475795045426E-3</v>
          </cell>
          <cell r="N26">
            <v>2.4031309230680485E-3</v>
          </cell>
          <cell r="O26">
            <v>2.866734436227905E-3</v>
          </cell>
          <cell r="P26">
            <v>4.8231808174956552E-3</v>
          </cell>
          <cell r="Q26">
            <v>2.8174425356219507E-3</v>
          </cell>
          <cell r="R26">
            <v>2.2364819845556237E-2</v>
          </cell>
          <cell r="S26">
            <v>1.297590913387239E-2</v>
          </cell>
        </row>
        <row r="27">
          <cell r="A27" t="str">
            <v>CHF</v>
          </cell>
          <cell r="B27">
            <v>0</v>
          </cell>
          <cell r="C27">
            <v>3.6222400210512035E-4</v>
          </cell>
          <cell r="D27">
            <v>0</v>
          </cell>
          <cell r="E27">
            <v>-9.5614561930432449E-6</v>
          </cell>
          <cell r="F27">
            <v>0</v>
          </cell>
          <cell r="G27">
            <v>1.0989353828879209E-3</v>
          </cell>
          <cell r="H27">
            <v>0</v>
          </cell>
          <cell r="I27">
            <v>0</v>
          </cell>
          <cell r="J27">
            <v>0</v>
          </cell>
          <cell r="K27">
            <v>4.4813174601267009E-3</v>
          </cell>
          <cell r="L27">
            <v>0</v>
          </cell>
          <cell r="M27">
            <v>-4.0490307742767881E-6</v>
          </cell>
          <cell r="N27">
            <v>-5.3719900870706109E-5</v>
          </cell>
          <cell r="O27">
            <v>0</v>
          </cell>
          <cell r="P27">
            <v>0</v>
          </cell>
          <cell r="Q27">
            <v>3.4670569359253299E-3</v>
          </cell>
          <cell r="R27">
            <v>-6.6533708659289285E-5</v>
          </cell>
          <cell r="S27">
            <v>0</v>
          </cell>
        </row>
        <row r="28">
          <cell r="A28" t="str">
            <v>CZK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DEM</v>
          </cell>
          <cell r="B29">
            <v>0.1115666572379418</v>
          </cell>
          <cell r="C29">
            <v>0.12153675504826274</v>
          </cell>
          <cell r="D29">
            <v>0.14513498156520266</v>
          </cell>
          <cell r="E29">
            <v>0.12947296022386956</v>
          </cell>
          <cell r="F29">
            <v>0.12595859220474281</v>
          </cell>
          <cell r="G29">
            <v>0.10351412186936738</v>
          </cell>
          <cell r="H29">
            <v>0.14931281034556262</v>
          </cell>
          <cell r="I29">
            <v>0.15848515888016823</v>
          </cell>
          <cell r="J29">
            <v>0.12890846112936369</v>
          </cell>
          <cell r="K29">
            <v>0.11964741909636542</v>
          </cell>
          <cell r="L29">
            <v>0.16723064232471069</v>
          </cell>
          <cell r="M29">
            <v>0.18250069204833622</v>
          </cell>
          <cell r="N29">
            <v>0.17103510866833666</v>
          </cell>
          <cell r="O29">
            <v>0.12018303490426793</v>
          </cell>
          <cell r="P29">
            <v>0.14854420875892302</v>
          </cell>
          <cell r="Q29">
            <v>0.1426208356413759</v>
          </cell>
          <cell r="R29">
            <v>0.12006664117969014</v>
          </cell>
          <cell r="S29">
            <v>0.12368428627871225</v>
          </cell>
        </row>
        <row r="30">
          <cell r="A30" t="str">
            <v>DKK</v>
          </cell>
          <cell r="B30">
            <v>6.8276799863844339E-3</v>
          </cell>
          <cell r="C30">
            <v>5.3382404142788241E-3</v>
          </cell>
          <cell r="D30">
            <v>4.3803709933118917E-3</v>
          </cell>
          <cell r="E30">
            <v>2.9074658455002116E-3</v>
          </cell>
          <cell r="F30">
            <v>5.1799450676923544E-3</v>
          </cell>
          <cell r="G30">
            <v>4.3883410852446686E-3</v>
          </cell>
          <cell r="H30">
            <v>6.4269646700662007E-3</v>
          </cell>
          <cell r="I30">
            <v>5.6190744460591366E-3</v>
          </cell>
          <cell r="J30">
            <v>7.0158596459780889E-3</v>
          </cell>
          <cell r="K30">
            <v>2.2200377582699989E-2</v>
          </cell>
          <cell r="L30">
            <v>7.9244368213573346E-3</v>
          </cell>
          <cell r="M30">
            <v>3.0416247512105744E-3</v>
          </cell>
          <cell r="N30">
            <v>2.6509957401075175E-3</v>
          </cell>
          <cell r="O30">
            <v>5.6725104825723679E-3</v>
          </cell>
          <cell r="P30">
            <v>1.1137821463552492E-2</v>
          </cell>
          <cell r="Q30">
            <v>8.5583412634828385E-3</v>
          </cell>
          <cell r="R30">
            <v>1.2968897682862949E-2</v>
          </cell>
          <cell r="S30">
            <v>7.4132212327376905E-3</v>
          </cell>
        </row>
        <row r="31">
          <cell r="A31" t="str">
            <v>ESP</v>
          </cell>
          <cell r="B31">
            <v>2.9247640738296637E-2</v>
          </cell>
          <cell r="C31">
            <v>1.9034297510997271E-2</v>
          </cell>
          <cell r="D31">
            <v>2.2015036160542744E-2</v>
          </cell>
          <cell r="E31">
            <v>1.4351464081938459E-2</v>
          </cell>
          <cell r="F31">
            <v>2.2547247408390547E-2</v>
          </cell>
          <cell r="G31">
            <v>1.4859982439485168E-2</v>
          </cell>
          <cell r="H31">
            <v>1.4298588896603232E-2</v>
          </cell>
          <cell r="I31">
            <v>2.329569506326961E-2</v>
          </cell>
          <cell r="J31">
            <v>2.1203890053003747E-2</v>
          </cell>
          <cell r="K31">
            <v>3.4968237763817266E-2</v>
          </cell>
          <cell r="L31">
            <v>3.7330225776044307E-2</v>
          </cell>
          <cell r="M31">
            <v>3.1091366062307203E-2</v>
          </cell>
          <cell r="N31">
            <v>3.4874535950570738E-2</v>
          </cell>
          <cell r="O31">
            <v>1.8144637399376065E-2</v>
          </cell>
          <cell r="P31">
            <v>1.9937193948067033E-2</v>
          </cell>
          <cell r="Q31">
            <v>3.2650632892467078E-2</v>
          </cell>
          <cell r="R31">
            <v>2.6480744276220661E-2</v>
          </cell>
          <cell r="S31">
            <v>3.1200024322807777E-2</v>
          </cell>
        </row>
        <row r="32">
          <cell r="A32" t="str">
            <v>EUR</v>
          </cell>
          <cell r="B32">
            <v>0.17536292097429668</v>
          </cell>
          <cell r="C32">
            <v>0.24635468689742401</v>
          </cell>
          <cell r="D32">
            <v>0.19164805110519478</v>
          </cell>
          <cell r="E32">
            <v>0.1700841043218595</v>
          </cell>
          <cell r="F32">
            <v>0.13897289562099829</v>
          </cell>
          <cell r="G32">
            <v>0.18913146077411053</v>
          </cell>
          <cell r="H32">
            <v>0.13661325272288893</v>
          </cell>
          <cell r="I32">
            <v>0.135166783568996</v>
          </cell>
          <cell r="J32">
            <v>8.3278079412076614E-2</v>
          </cell>
          <cell r="K32">
            <v>0.14536924908930937</v>
          </cell>
          <cell r="L32">
            <v>0.15026463385668656</v>
          </cell>
          <cell r="M32">
            <v>0.11761454032176866</v>
          </cell>
          <cell r="N32">
            <v>0.15411268107962039</v>
          </cell>
          <cell r="O32">
            <v>0.26663866407839609</v>
          </cell>
          <cell r="P32">
            <v>0.23386011354580266</v>
          </cell>
          <cell r="Q32">
            <v>0.24713462390150928</v>
          </cell>
          <cell r="R32">
            <v>0.21970811103466498</v>
          </cell>
          <cell r="S32">
            <v>0.24419441232019329</v>
          </cell>
        </row>
        <row r="33">
          <cell r="A33" t="str">
            <v>FRF</v>
          </cell>
          <cell r="B33">
            <v>1.7861564946354647E-2</v>
          </cell>
          <cell r="C33">
            <v>1.8708509273003677E-2</v>
          </cell>
          <cell r="D33">
            <v>6.3008285451526267E-3</v>
          </cell>
          <cell r="E33">
            <v>2.3243401254232222E-2</v>
          </cell>
          <cell r="F33">
            <v>2.0844842800660852E-2</v>
          </cell>
          <cell r="G33">
            <v>3.9714129999185957E-2</v>
          </cell>
          <cell r="H33">
            <v>2.1577732155777667E-2</v>
          </cell>
          <cell r="I33">
            <v>4.5622990608672045E-2</v>
          </cell>
          <cell r="J33">
            <v>1.9708673334704635E-2</v>
          </cell>
          <cell r="K33">
            <v>3.3416093659487452E-2</v>
          </cell>
          <cell r="L33">
            <v>3.5480686258670763E-2</v>
          </cell>
          <cell r="M33">
            <v>3.8519637298501219E-2</v>
          </cell>
          <cell r="N33">
            <v>5.3301231992079361E-2</v>
          </cell>
          <cell r="O33">
            <v>2.6211986927614971E-2</v>
          </cell>
          <cell r="P33">
            <v>2.6503084629244847E-2</v>
          </cell>
          <cell r="Q33">
            <v>2.9842254684916466E-2</v>
          </cell>
          <cell r="R33">
            <v>4.0338485551333562E-2</v>
          </cell>
          <cell r="S33">
            <v>3.3709916033005931E-2</v>
          </cell>
        </row>
        <row r="34">
          <cell r="A34" t="str">
            <v>GBP</v>
          </cell>
          <cell r="B34">
            <v>3.8160586754078032E-2</v>
          </cell>
          <cell r="C34">
            <v>3.3590219909211856E-2</v>
          </cell>
          <cell r="D34">
            <v>2.7230659007531882E-2</v>
          </cell>
          <cell r="E34">
            <v>1.9735323723949403E-2</v>
          </cell>
          <cell r="F34">
            <v>4.0229173548478533E-3</v>
          </cell>
          <cell r="G34">
            <v>2.3272715715928868E-2</v>
          </cell>
          <cell r="H34">
            <v>8.2859740149656448E-3</v>
          </cell>
          <cell r="I34">
            <v>1.1999603880706681E-2</v>
          </cell>
          <cell r="J34">
            <v>2.2870915992840878E-3</v>
          </cell>
          <cell r="K34">
            <v>5.2209280444722173E-2</v>
          </cell>
          <cell r="L34">
            <v>1.9628806424637799E-2</v>
          </cell>
          <cell r="M34">
            <v>2.6191830999073965E-2</v>
          </cell>
          <cell r="N34">
            <v>9.0935490311672418E-3</v>
          </cell>
          <cell r="O34">
            <v>5.2964442669057629E-2</v>
          </cell>
          <cell r="P34">
            <v>7.6073679393606859E-3</v>
          </cell>
          <cell r="Q34">
            <v>2.7028551307761457E-2</v>
          </cell>
          <cell r="R34">
            <v>5.3226137350788821E-2</v>
          </cell>
          <cell r="S34">
            <v>3.8615266083833468E-3</v>
          </cell>
        </row>
        <row r="35">
          <cell r="A35" t="str">
            <v>NLG</v>
          </cell>
          <cell r="B35">
            <v>1.0907157252129847E-2</v>
          </cell>
          <cell r="C35">
            <v>1.175922213913827E-2</v>
          </cell>
          <cell r="D35">
            <v>2.4072253345474012E-2</v>
          </cell>
          <cell r="E35">
            <v>3.102634278320851E-2</v>
          </cell>
          <cell r="F35">
            <v>4.2007901278125863E-2</v>
          </cell>
          <cell r="G35">
            <v>4.3430177750308767E-2</v>
          </cell>
          <cell r="H35">
            <v>7.4522499688479973E-2</v>
          </cell>
          <cell r="I35">
            <v>7.6555652367817084E-2</v>
          </cell>
          <cell r="J35">
            <v>4.5483117301507642E-2</v>
          </cell>
          <cell r="K35">
            <v>6.4007334018572531E-2</v>
          </cell>
          <cell r="L35">
            <v>4.9678816271473254E-2</v>
          </cell>
          <cell r="M35">
            <v>5.7012562352677661E-2</v>
          </cell>
          <cell r="N35">
            <v>4.178065161878692E-2</v>
          </cell>
          <cell r="O35">
            <v>3.8614469805278329E-2</v>
          </cell>
          <cell r="P35">
            <v>3.1434907328173986E-2</v>
          </cell>
          <cell r="Q35">
            <v>2.8349619777261102E-2</v>
          </cell>
          <cell r="R35">
            <v>2.6656480185662305E-2</v>
          </cell>
          <cell r="S35">
            <v>2.872742121217213E-2</v>
          </cell>
        </row>
        <row r="36">
          <cell r="A36" t="str">
            <v>NOK</v>
          </cell>
          <cell r="B36">
            <v>0</v>
          </cell>
          <cell r="C36">
            <v>5.2211083155058024E-4</v>
          </cell>
          <cell r="D36">
            <v>0</v>
          </cell>
          <cell r="E36">
            <v>9.3987781626859643E-4</v>
          </cell>
          <cell r="F36">
            <v>0</v>
          </cell>
          <cell r="G36">
            <v>1.009930622388642E-3</v>
          </cell>
          <cell r="H36">
            <v>1.7134545574394636E-3</v>
          </cell>
          <cell r="I36">
            <v>5.9351156393816626E-4</v>
          </cell>
          <cell r="J36">
            <v>0</v>
          </cell>
          <cell r="K36">
            <v>3.6552671588477889E-3</v>
          </cell>
          <cell r="L36">
            <v>5.0196453864230434E-3</v>
          </cell>
          <cell r="M36">
            <v>1.2783560545202857E-3</v>
          </cell>
          <cell r="N36">
            <v>5.3255855933359627E-3</v>
          </cell>
          <cell r="O36">
            <v>-1.0274576643815472E-4</v>
          </cell>
          <cell r="P36">
            <v>1.4275614571236169E-3</v>
          </cell>
          <cell r="Q36">
            <v>0</v>
          </cell>
          <cell r="R36">
            <v>1.0445921058553093E-3</v>
          </cell>
          <cell r="S36">
            <v>0</v>
          </cell>
        </row>
        <row r="37">
          <cell r="A37" t="str">
            <v>PTE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-5.2406636395240358E-5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-2.555071252113954E-5</v>
          </cell>
        </row>
        <row r="38">
          <cell r="A38" t="str">
            <v>SEK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USD</v>
          </cell>
          <cell r="B39">
            <v>0.13195439513787391</v>
          </cell>
          <cell r="C39">
            <v>8.562305640284823E-2</v>
          </cell>
          <cell r="D39">
            <v>0.11208291099260818</v>
          </cell>
          <cell r="E39">
            <v>8.7529737241675939E-2</v>
          </cell>
          <cell r="F39">
            <v>0.12328528677189722</v>
          </cell>
          <cell r="G39">
            <v>0.1207358703857917</v>
          </cell>
          <cell r="H39">
            <v>0.10122656157498397</v>
          </cell>
          <cell r="I39">
            <v>9.9408490739812311E-2</v>
          </cell>
          <cell r="J39">
            <v>0.2126683722822337</v>
          </cell>
          <cell r="K39">
            <v>6.9170710420496356E-2</v>
          </cell>
          <cell r="L39">
            <v>0.10441683264646975</v>
          </cell>
          <cell r="M39">
            <v>0.13135515737152026</v>
          </cell>
          <cell r="N39">
            <v>9.1947887900699729E-2</v>
          </cell>
          <cell r="O39">
            <v>8.4542105382032523E-2</v>
          </cell>
          <cell r="P39">
            <v>0.10300464952553762</v>
          </cell>
          <cell r="Q39">
            <v>8.717573826383844E-2</v>
          </cell>
          <cell r="R39">
            <v>6.1748415593439986E-2</v>
          </cell>
          <cell r="S39">
            <v>8.1138941208619295E-2</v>
          </cell>
        </row>
        <row r="40">
          <cell r="A40" t="str">
            <v>PLN</v>
          </cell>
          <cell r="B40">
            <v>0.46996108764970901</v>
          </cell>
          <cell r="C40">
            <v>0.45189339806241907</v>
          </cell>
          <cell r="D40">
            <v>0.46411721564416436</v>
          </cell>
          <cell r="E40">
            <v>0.49206707317414988</v>
          </cell>
          <cell r="F40">
            <v>0.48542468094394958</v>
          </cell>
          <cell r="G40">
            <v>0.44592302272288215</v>
          </cell>
          <cell r="H40">
            <v>0.4801947249823228</v>
          </cell>
          <cell r="I40">
            <v>0.43703068459281569</v>
          </cell>
          <cell r="J40">
            <v>0.4663722057860023</v>
          </cell>
          <cell r="K40">
            <v>0.43272579458598026</v>
          </cell>
          <cell r="L40">
            <v>0.41497800036538685</v>
          </cell>
          <cell r="M40">
            <v>0.4019459770896846</v>
          </cell>
          <cell r="N40">
            <v>0.42536634006017615</v>
          </cell>
          <cell r="O40">
            <v>0.37890367971899008</v>
          </cell>
          <cell r="P40">
            <v>0.40987546061449509</v>
          </cell>
          <cell r="Q40">
            <v>0.38998015383593132</v>
          </cell>
          <cell r="R40">
            <v>0.41243751021779795</v>
          </cell>
          <cell r="S40">
            <v>0.42948940154606446</v>
          </cell>
        </row>
        <row r="41">
          <cell r="A41" t="str">
            <v>Other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Total</v>
          </cell>
          <cell r="B42">
            <v>1</v>
          </cell>
          <cell r="C42">
            <v>1</v>
          </cell>
          <cell r="D42">
            <v>1</v>
          </cell>
          <cell r="E42">
            <v>1</v>
          </cell>
          <cell r="F42">
            <v>1</v>
          </cell>
          <cell r="G42">
            <v>1</v>
          </cell>
          <cell r="H42">
            <v>1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</row>
        <row r="44">
          <cell r="A44" t="str">
            <v>Kurs waluty</v>
          </cell>
        </row>
        <row r="45">
          <cell r="A45" t="str">
            <v>ATS</v>
          </cell>
          <cell r="B45">
            <v>0.27477248420042127</v>
          </cell>
          <cell r="C45">
            <v>0.27551898173831257</v>
          </cell>
          <cell r="D45">
            <v>0.26937064918018072</v>
          </cell>
          <cell r="E45">
            <v>0.26679868397748852</v>
          </cell>
          <cell r="F45">
            <v>0.27194829488968747</v>
          </cell>
          <cell r="G45">
            <v>0.27651390383666408</v>
          </cell>
          <cell r="H45">
            <v>0.27391583713412387</v>
          </cell>
          <cell r="I45">
            <v>0.27547018198299095</v>
          </cell>
          <cell r="J45">
            <v>0.29959526860502395</v>
          </cell>
          <cell r="K45">
            <v>0.30271782841711359</v>
          </cell>
          <cell r="L45">
            <v>0.29394554771393971</v>
          </cell>
          <cell r="M45">
            <v>0.29688923059659617</v>
          </cell>
          <cell r="N45">
            <v>0.30105476375636042</v>
          </cell>
          <cell r="O45">
            <v>0.30884309414259931</v>
          </cell>
          <cell r="P45">
            <v>0.3121928685227589</v>
          </cell>
          <cell r="Q45">
            <v>0.30969983915593507</v>
          </cell>
          <cell r="R45">
            <v>0.30713560805784951</v>
          </cell>
          <cell r="S45">
            <v>0.30257527745895335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A46" t="str">
            <v>BEF</v>
          </cell>
          <cell r="B46">
            <v>9.383000901633938E-2</v>
          </cell>
          <cell r="C46">
            <v>0</v>
          </cell>
          <cell r="D46">
            <v>9.462008662915436E-2</v>
          </cell>
          <cell r="E46">
            <v>9.0750498064437995E-2</v>
          </cell>
          <cell r="F46">
            <v>0.11359451511739437</v>
          </cell>
          <cell r="G46">
            <v>8.3034119880427189E-3</v>
          </cell>
          <cell r="H46">
            <v>9.3563277654712118E-2</v>
          </cell>
          <cell r="I46">
            <v>9.3160041708475166E-2</v>
          </cell>
          <cell r="J46">
            <v>0.1022050136306803</v>
          </cell>
          <cell r="K46">
            <v>0.10471808946046425</v>
          </cell>
          <cell r="L46">
            <v>0.10002133366176909</v>
          </cell>
          <cell r="M46">
            <v>0.10099998047259863</v>
          </cell>
          <cell r="N46">
            <v>0.10048725638790579</v>
          </cell>
          <cell r="O46">
            <v>0.10565785441028</v>
          </cell>
          <cell r="P46">
            <v>0.10681638180159249</v>
          </cell>
          <cell r="Q46">
            <v>0.10577856434410041</v>
          </cell>
          <cell r="R46">
            <v>0.10443554132685888</v>
          </cell>
          <cell r="S46">
            <v>0.10249844400390527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A47" t="str">
            <v>CHF</v>
          </cell>
          <cell r="B47">
            <v>0</v>
          </cell>
          <cell r="C47">
            <v>2.4250933210538177</v>
          </cell>
          <cell r="D47">
            <v>0</v>
          </cell>
          <cell r="E47">
            <v>2.2726975832789029</v>
          </cell>
          <cell r="F47">
            <v>0</v>
          </cell>
          <cell r="G47">
            <v>2.3323974809476549</v>
          </cell>
          <cell r="H47">
            <v>0</v>
          </cell>
          <cell r="I47">
            <v>0</v>
          </cell>
          <cell r="J47">
            <v>0</v>
          </cell>
          <cell r="K47">
            <v>2.6427583841449866</v>
          </cell>
          <cell r="L47">
            <v>0</v>
          </cell>
          <cell r="M47">
            <v>2.2944162436548226</v>
          </cell>
          <cell r="N47">
            <v>2.6442890835579518</v>
          </cell>
          <cell r="O47">
            <v>0</v>
          </cell>
          <cell r="P47">
            <v>0</v>
          </cell>
          <cell r="Q47">
            <v>2.6712987359395228</v>
          </cell>
          <cell r="R47">
            <v>2.6044128808413753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A48" t="str">
            <v>CZK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A49" t="str">
            <v>DEM</v>
          </cell>
          <cell r="B49">
            <v>2.0414741991489622</v>
          </cell>
          <cell r="C49">
            <v>1.9439528606351473</v>
          </cell>
          <cell r="D49">
            <v>1.9143306780204576</v>
          </cell>
          <cell r="E49">
            <v>1.8787288903121326</v>
          </cell>
          <cell r="F49">
            <v>1.9107883606472822</v>
          </cell>
          <cell r="G49">
            <v>1.9572514351259354</v>
          </cell>
          <cell r="H49">
            <v>1.9256153683567852</v>
          </cell>
          <cell r="I49">
            <v>1.9612326050002666</v>
          </cell>
          <cell r="J49">
            <v>2.1089355787811148</v>
          </cell>
          <cell r="K49">
            <v>2.1416133089057681</v>
          </cell>
          <cell r="L49">
            <v>2.0577253013202252</v>
          </cell>
          <cell r="M49">
            <v>2.0770772991492743</v>
          </cell>
          <cell r="N49">
            <v>2.0873893140892297</v>
          </cell>
          <cell r="O49">
            <v>2.1705228654200637</v>
          </cell>
          <cell r="P49">
            <v>2.2017589128332076</v>
          </cell>
          <cell r="Q49">
            <v>2.1883575562595428</v>
          </cell>
          <cell r="R49">
            <v>2.1500872041143717</v>
          </cell>
          <cell r="S49">
            <v>2.1076712510566198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A50" t="str">
            <v>DKK</v>
          </cell>
          <cell r="B50">
            <v>0.51020572154784793</v>
          </cell>
          <cell r="C50">
            <v>0.51054224813866678</v>
          </cell>
          <cell r="D50">
            <v>0.50330844019821774</v>
          </cell>
          <cell r="E50">
            <v>0.49320007654007181</v>
          </cell>
          <cell r="F50">
            <v>0.49927563510932083</v>
          </cell>
          <cell r="G50">
            <v>0.51391575393130451</v>
          </cell>
          <cell r="H50">
            <v>0.5057827964885947</v>
          </cell>
          <cell r="I50">
            <v>0.51083485252140504</v>
          </cell>
          <cell r="J50">
            <v>0.55746408688409232</v>
          </cell>
          <cell r="K50">
            <v>0.56420342545452351</v>
          </cell>
          <cell r="L50">
            <v>0.54089983924961638</v>
          </cell>
          <cell r="M50">
            <v>0.55643091416871537</v>
          </cell>
          <cell r="N50">
            <v>0.55048072993914576</v>
          </cell>
          <cell r="O50">
            <v>0.56855668338644327</v>
          </cell>
          <cell r="P50">
            <v>0.57908797777992027</v>
          </cell>
          <cell r="Q50">
            <v>0.57762093710298024</v>
          </cell>
          <cell r="R50">
            <v>0.56690114966855598</v>
          </cell>
          <cell r="S50">
            <v>0.55478275262328691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A51" t="str">
            <v>ESP</v>
          </cell>
          <cell r="B51">
            <v>2.2888676761046365E-2</v>
          </cell>
          <cell r="C51">
            <v>2.2919085809123493E-2</v>
          </cell>
          <cell r="D51">
            <v>2.2659171486086451E-2</v>
          </cell>
          <cell r="E51">
            <v>2.2065293343811753E-2</v>
          </cell>
          <cell r="F51">
            <v>2.2591597529413747E-2</v>
          </cell>
          <cell r="G51">
            <v>2.3078399542605325E-2</v>
          </cell>
          <cell r="H51">
            <v>2.2700567810178162E-2</v>
          </cell>
          <cell r="I51">
            <v>2.2913169199772297E-2</v>
          </cell>
          <cell r="J51">
            <v>2.487683566238404E-2</v>
          </cell>
          <cell r="K51">
            <v>2.5140273979743447E-2</v>
          </cell>
          <cell r="L51">
            <v>2.4091326320340896E-2</v>
          </cell>
          <cell r="M51">
            <v>2.4332223157178003E-2</v>
          </cell>
          <cell r="N51">
            <v>2.4524826970812423E-2</v>
          </cell>
          <cell r="O51">
            <v>2.5520753432156588E-2</v>
          </cell>
          <cell r="P51">
            <v>2.5879024810820689E-2</v>
          </cell>
          <cell r="Q51">
            <v>2.5732890055171469E-2</v>
          </cell>
          <cell r="R51">
            <v>2.5267890874012038E-2</v>
          </cell>
          <cell r="S51">
            <v>2.477200171843524E-2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A52" t="str">
            <v>EUR</v>
          </cell>
          <cell r="B52">
            <v>4.1618174150059977</v>
          </cell>
          <cell r="C52">
            <v>4.0783722648055605</v>
          </cell>
          <cell r="D52">
            <v>3.7881141717309292</v>
          </cell>
          <cell r="E52">
            <v>3.7234905744371614</v>
          </cell>
          <cell r="F52">
            <v>3.7715766522052947</v>
          </cell>
          <cell r="G52">
            <v>3.8497870934344971</v>
          </cell>
          <cell r="H52">
            <v>3.8169639432693141</v>
          </cell>
          <cell r="I52">
            <v>3.8731111687043778</v>
          </cell>
          <cell r="J52">
            <v>4.1506749886761645</v>
          </cell>
          <cell r="K52">
            <v>4.2054352709516953</v>
          </cell>
          <cell r="L52">
            <v>4.0457296196508779</v>
          </cell>
          <cell r="M52">
            <v>4.0777291020005473</v>
          </cell>
          <cell r="N52">
            <v>4.0949162357367541</v>
          </cell>
          <cell r="O52">
            <v>4.240724458520166</v>
          </cell>
          <cell r="P52">
            <v>4.3063785075384429</v>
          </cell>
          <cell r="Q52">
            <v>4.2789273234386078</v>
          </cell>
          <cell r="R52">
            <v>4.2045656996760252</v>
          </cell>
          <cell r="S52">
            <v>4.1293803808018037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A53" t="str">
            <v>FRF</v>
          </cell>
          <cell r="B53">
            <v>0.57920916825798374</v>
          </cell>
          <cell r="C53">
            <v>0.57836950141320731</v>
          </cell>
          <cell r="D53">
            <v>0.57159254799389092</v>
          </cell>
          <cell r="E53">
            <v>0.56330317356062631</v>
          </cell>
          <cell r="F53">
            <v>0.57184356730576613</v>
          </cell>
          <cell r="G53">
            <v>0.57809625738145398</v>
          </cell>
          <cell r="H53">
            <v>0.57496135087012101</v>
          </cell>
          <cell r="I53">
            <v>0.59110925362005584</v>
          </cell>
          <cell r="J53">
            <v>0.62783703675203373</v>
          </cell>
          <cell r="K53">
            <v>0.64108829157025782</v>
          </cell>
          <cell r="L53">
            <v>0.61353268631378755</v>
          </cell>
          <cell r="M53">
            <v>0.62030161296767561</v>
          </cell>
          <cell r="N53">
            <v>0.62191355427238193</v>
          </cell>
          <cell r="O53">
            <v>0.64370461323998196</v>
          </cell>
          <cell r="P53">
            <v>0.65703213962379048</v>
          </cell>
          <cell r="Q53">
            <v>0.65179283811451161</v>
          </cell>
          <cell r="R53">
            <v>0.64223550893446379</v>
          </cell>
          <cell r="S53">
            <v>0.63085442912566714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A54" t="str">
            <v>GBP</v>
          </cell>
          <cell r="B54">
            <v>5.7894200474146817</v>
          </cell>
          <cell r="C54">
            <v>5.818853585662926</v>
          </cell>
          <cell r="D54">
            <v>5.7431608159222174</v>
          </cell>
          <cell r="E54">
            <v>5.7316213689357225</v>
          </cell>
          <cell r="F54">
            <v>5.6439809049753613</v>
          </cell>
          <cell r="G54">
            <v>5.7886933432437333</v>
          </cell>
          <cell r="H54">
            <v>5.684536641568366</v>
          </cell>
          <cell r="I54">
            <v>5.6520880244464555</v>
          </cell>
          <cell r="J54">
            <v>6.0263290667618827</v>
          </cell>
          <cell r="K54">
            <v>5.9912640409222719</v>
          </cell>
          <cell r="L54">
            <v>5.7453210485692612</v>
          </cell>
          <cell r="M54">
            <v>5.8055197599192754</v>
          </cell>
          <cell r="N54">
            <v>5.8173709428992728</v>
          </cell>
          <cell r="O54">
            <v>6.1828194776077758</v>
          </cell>
          <cell r="P54">
            <v>6.4012706283058369</v>
          </cell>
          <cell r="Q54">
            <v>6.4206054094314542</v>
          </cell>
          <cell r="R54">
            <v>6.3900010109024494</v>
          </cell>
          <cell r="S54">
            <v>6.2979309220072475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A55" t="str">
            <v>NLG</v>
          </cell>
          <cell r="B55">
            <v>1.714500005769386</v>
          </cell>
          <cell r="C55">
            <v>1.7227818294901918</v>
          </cell>
          <cell r="D55">
            <v>1.6968708317703429</v>
          </cell>
          <cell r="E55">
            <v>1.6707423208588839</v>
          </cell>
          <cell r="F55">
            <v>1.7105401625239258</v>
          </cell>
          <cell r="G55">
            <v>1.7404898600414354</v>
          </cell>
          <cell r="H55">
            <v>1.7097904435850917</v>
          </cell>
          <cell r="I55">
            <v>1.7297857907714365</v>
          </cell>
          <cell r="J55">
            <v>1.8738149192680247</v>
          </cell>
          <cell r="K55">
            <v>1.9009100899699476</v>
          </cell>
          <cell r="L55">
            <v>1.8282693974553512</v>
          </cell>
          <cell r="M55">
            <v>1.8452167869440752</v>
          </cell>
          <cell r="N55">
            <v>1.8507117301364366</v>
          </cell>
          <cell r="O55">
            <v>1.9273487603594088</v>
          </cell>
          <cell r="P55">
            <v>1.9544773962446735</v>
          </cell>
          <cell r="Q55">
            <v>1.9413132387775205</v>
          </cell>
          <cell r="R55">
            <v>1.9086871963545087</v>
          </cell>
          <cell r="S55">
            <v>1.8638855481606331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A56" t="str">
            <v>NOK</v>
          </cell>
          <cell r="B56">
            <v>0</v>
          </cell>
          <cell r="C56">
            <v>0.46790013521116414</v>
          </cell>
          <cell r="D56">
            <v>0</v>
          </cell>
          <cell r="E56">
            <v>0.45289989406779657</v>
          </cell>
          <cell r="F56">
            <v>0</v>
          </cell>
          <cell r="G56">
            <v>0.46050003809801882</v>
          </cell>
          <cell r="H56">
            <v>0.45543732235958778</v>
          </cell>
          <cell r="I56">
            <v>0.45209994996615355</v>
          </cell>
          <cell r="J56">
            <v>0</v>
          </cell>
          <cell r="K56">
            <v>0.47552767900039566</v>
          </cell>
          <cell r="L56">
            <v>0.46555838311665487</v>
          </cell>
          <cell r="M56">
            <v>0.46694156465425285</v>
          </cell>
          <cell r="N56">
            <v>0.4673346618756653</v>
          </cell>
          <cell r="O56">
            <v>0.48139768540914674</v>
          </cell>
          <cell r="P56">
            <v>0.50423912142501559</v>
          </cell>
          <cell r="Q56">
            <v>0</v>
          </cell>
          <cell r="R56">
            <v>0.51269967508190928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A57" t="str">
            <v>PTE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2.0585869923685322E-2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1.8859425370947258E-2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A58" t="str">
            <v>SEK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USD</v>
          </cell>
          <cell r="B59">
            <v>3.5142777139907895</v>
          </cell>
          <cell r="C59">
            <v>3.5421530423361145</v>
          </cell>
          <cell r="D59">
            <v>3.4673472392396909</v>
          </cell>
          <cell r="E59">
            <v>3.4360272928757758</v>
          </cell>
          <cell r="F59">
            <v>3.3967640102836065</v>
          </cell>
          <cell r="G59">
            <v>3.4673330006005649</v>
          </cell>
          <cell r="H59">
            <v>3.4774815660438279</v>
          </cell>
          <cell r="I59">
            <v>3.4884258015243836</v>
          </cell>
          <cell r="J59">
            <v>3.6038634990775877</v>
          </cell>
          <cell r="K59">
            <v>3.5208362796904593</v>
          </cell>
          <cell r="L59">
            <v>3.4516745644802285</v>
          </cell>
          <cell r="M59">
            <v>3.4937462357401294</v>
          </cell>
          <cell r="N59">
            <v>3.4905401072325586</v>
          </cell>
          <cell r="O59">
            <v>3.765256123839261</v>
          </cell>
          <cell r="P59">
            <v>3.9609921527359528</v>
          </cell>
          <cell r="Q59">
            <v>3.9878765245517749</v>
          </cell>
          <cell r="R59">
            <v>3.9544594300708029</v>
          </cell>
          <cell r="S59">
            <v>3.9648642175571629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A60" t="str">
            <v>PLN</v>
          </cell>
          <cell r="B60">
            <v>1</v>
          </cell>
          <cell r="C60">
            <v>1</v>
          </cell>
          <cell r="D60">
            <v>1</v>
          </cell>
          <cell r="E60">
            <v>1</v>
          </cell>
          <cell r="F60">
            <v>1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2">
          <cell r="A62" t="str">
            <v>Przychody ze sprzedaży produktów w walucie</v>
          </cell>
        </row>
        <row r="63">
          <cell r="A63" t="str">
            <v>ATS</v>
          </cell>
          <cell r="B63">
            <v>0.75043139999999997</v>
          </cell>
          <cell r="C63">
            <v>1.3088658999999998</v>
          </cell>
          <cell r="D63">
            <v>0.71308400000000005</v>
          </cell>
          <cell r="E63">
            <v>4.2821151999999998</v>
          </cell>
          <cell r="F63">
            <v>1.8053611999999999</v>
          </cell>
          <cell r="G63">
            <v>3.1971498999999999</v>
          </cell>
          <cell r="H63">
            <v>0.86126819999999993</v>
          </cell>
          <cell r="I63">
            <v>0.99707669999999993</v>
          </cell>
          <cell r="J63">
            <v>2.5585857999999999</v>
          </cell>
          <cell r="K63">
            <v>2.4001367999999998</v>
          </cell>
          <cell r="L63">
            <v>1.2351621000000002</v>
          </cell>
          <cell r="M63">
            <v>1.3937838</v>
          </cell>
          <cell r="N63">
            <v>1.5843453000000001</v>
          </cell>
          <cell r="O63">
            <v>1.0926775</v>
          </cell>
          <cell r="P63">
            <v>0.43554229999999999</v>
          </cell>
          <cell r="Q63">
            <v>8.5983899999999988E-2</v>
          </cell>
          <cell r="R63">
            <v>0.71132130000000005</v>
          </cell>
          <cell r="S63">
            <v>0.81593150000000003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A64" t="str">
            <v>BEF</v>
          </cell>
          <cell r="B64">
            <v>4.5472999999999999</v>
          </cell>
          <cell r="C64">
            <v>0</v>
          </cell>
          <cell r="D64">
            <v>0.41995100000000002</v>
          </cell>
          <cell r="E64">
            <v>10.389669699999999</v>
          </cell>
          <cell r="F64">
            <v>18.575274499999999</v>
          </cell>
          <cell r="G64">
            <v>4.3470082000000003</v>
          </cell>
          <cell r="H64">
            <v>1.2761929999999999</v>
          </cell>
          <cell r="I64">
            <v>0.8547903</v>
          </cell>
          <cell r="J64">
            <v>1.2196750000000001</v>
          </cell>
          <cell r="K64">
            <v>4.5640720000000004</v>
          </cell>
          <cell r="L64">
            <v>1.2731053999999999</v>
          </cell>
          <cell r="M64">
            <v>1.126622</v>
          </cell>
          <cell r="N64">
            <v>1.3975393999999999</v>
          </cell>
          <cell r="O64">
            <v>1.7080945000000001</v>
          </cell>
          <cell r="P64">
            <v>3.3287572000000001</v>
          </cell>
          <cell r="Q64">
            <v>1.8926708000000001</v>
          </cell>
          <cell r="R64">
            <v>15.4627733</v>
          </cell>
          <cell r="S64">
            <v>8.608794099999999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A65" t="str">
            <v>CHF</v>
          </cell>
          <cell r="B65">
            <v>0</v>
          </cell>
          <cell r="C65">
            <v>1.0206700000000001E-2</v>
          </cell>
          <cell r="D65">
            <v>0</v>
          </cell>
          <cell r="E65">
            <v>-3.0619999999999996E-4</v>
          </cell>
          <cell r="F65">
            <v>0</v>
          </cell>
          <cell r="G65">
            <v>3.35523E-2</v>
          </cell>
          <cell r="H65">
            <v>0</v>
          </cell>
          <cell r="I65">
            <v>0</v>
          </cell>
          <cell r="J65">
            <v>0</v>
          </cell>
          <cell r="K65">
            <v>0.11253980000000001</v>
          </cell>
          <cell r="L65">
            <v>0</v>
          </cell>
          <cell r="M65">
            <v>-9.8499999999999995E-5</v>
          </cell>
          <cell r="N65">
            <v>-1.1872E-3</v>
          </cell>
          <cell r="O65">
            <v>0</v>
          </cell>
          <cell r="P65">
            <v>0</v>
          </cell>
          <cell r="Q65">
            <v>9.2226600000000006E-2</v>
          </cell>
          <cell r="R65">
            <v>-1.8445999999999998E-3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A66" t="str">
            <v>CZK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A67" t="str">
            <v>DEM</v>
          </cell>
          <cell r="B67">
            <v>4.2435732000000002</v>
          </cell>
          <cell r="C67">
            <v>4.2722680000000004</v>
          </cell>
          <cell r="D67">
            <v>5.8241222000000006</v>
          </cell>
          <cell r="E67">
            <v>5.0157717000000002</v>
          </cell>
          <cell r="F67">
            <v>5.3992864999999997</v>
          </cell>
          <cell r="G67">
            <v>3.7662200000000001</v>
          </cell>
          <cell r="H67">
            <v>4.7279120999999993</v>
          </cell>
          <cell r="I67">
            <v>4.6012145000000002</v>
          </cell>
          <cell r="J67">
            <v>4.1499012999999998</v>
          </cell>
          <cell r="K67">
            <v>3.7078329999999999</v>
          </cell>
          <cell r="L67">
            <v>4.9526462999999996</v>
          </cell>
          <cell r="M67">
            <v>4.9042117999999997</v>
          </cell>
          <cell r="N67">
            <v>4.7882787999999996</v>
          </cell>
          <cell r="O67">
            <v>3.4858205</v>
          </cell>
          <cell r="P67">
            <v>4.9736177000000001</v>
          </cell>
          <cell r="Q67">
            <v>4.631081</v>
          </cell>
          <cell r="R67">
            <v>4.0321492000000001</v>
          </cell>
          <cell r="S67">
            <v>3.9905564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</row>
        <row r="68">
          <cell r="A68" t="str">
            <v>DKK</v>
          </cell>
          <cell r="B68">
            <v>1.0391279</v>
          </cell>
          <cell r="C68">
            <v>0.71450130000000001</v>
          </cell>
          <cell r="D68">
            <v>0.66857790000000006</v>
          </cell>
          <cell r="E68">
            <v>0.4290563</v>
          </cell>
          <cell r="F68">
            <v>0.8497789</v>
          </cell>
          <cell r="G68">
            <v>0.60808059999999997</v>
          </cell>
          <cell r="H68">
            <v>0.77478950000000002</v>
          </cell>
          <cell r="I68">
            <v>0.62632140000000003</v>
          </cell>
          <cell r="J68">
            <v>0.85444409999999993</v>
          </cell>
          <cell r="K68">
            <v>2.6114549</v>
          </cell>
          <cell r="L68">
            <v>0.89281280000000007</v>
          </cell>
          <cell r="M68">
            <v>0.30510670000000001</v>
          </cell>
          <cell r="N68">
            <v>0.28142620000000002</v>
          </cell>
          <cell r="O68">
            <v>0.6280985</v>
          </cell>
          <cell r="P68">
            <v>1.4178887</v>
          </cell>
          <cell r="Q68">
            <v>1.0528448000000001</v>
          </cell>
          <cell r="R68">
            <v>1.6518326000000001</v>
          </cell>
          <cell r="S68">
            <v>0.90866919999999995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A69" t="str">
            <v>ESP</v>
          </cell>
          <cell r="B69">
            <v>99.222765199999998</v>
          </cell>
          <cell r="C69">
            <v>56.751342999999999</v>
          </cell>
          <cell r="D69">
            <v>74.636404999999996</v>
          </cell>
          <cell r="E69">
            <v>47.337933999999997</v>
          </cell>
          <cell r="F69">
            <v>81.746233200000006</v>
          </cell>
          <cell r="G69">
            <v>45.852741999999999</v>
          </cell>
          <cell r="H69">
            <v>38.405933600000004</v>
          </cell>
          <cell r="I69">
            <v>57.889992799999995</v>
          </cell>
          <cell r="J69">
            <v>57.868212</v>
          </cell>
          <cell r="K69">
            <v>92.312736999999998</v>
          </cell>
          <cell r="L69">
            <v>94.4297325</v>
          </cell>
          <cell r="M69">
            <v>71.320663499999995</v>
          </cell>
          <cell r="N69">
            <v>83.099823799999996</v>
          </cell>
          <cell r="O69">
            <v>44.759066500000003</v>
          </cell>
          <cell r="P69">
            <v>56.794014099999998</v>
          </cell>
          <cell r="Q69">
            <v>90.1614158</v>
          </cell>
          <cell r="R69">
            <v>75.671353400000001</v>
          </cell>
          <cell r="S69">
            <v>85.647684999999996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A70" t="str">
            <v>EUR</v>
          </cell>
          <cell r="B70">
            <v>3.2718691</v>
          </cell>
          <cell r="C70">
            <v>4.1277229999999996</v>
          </cell>
          <cell r="D70">
            <v>3.8864822000000001</v>
          </cell>
          <cell r="E70">
            <v>3.324576</v>
          </cell>
          <cell r="F70">
            <v>3.0180632000000003</v>
          </cell>
          <cell r="G70">
            <v>3.4984829999999998</v>
          </cell>
          <cell r="H70">
            <v>2.1823109999999999</v>
          </cell>
          <cell r="I70">
            <v>1.987115</v>
          </cell>
          <cell r="J70">
            <v>1.362171</v>
          </cell>
          <cell r="K70">
            <v>2.2941377000000003</v>
          </cell>
          <cell r="L70">
            <v>2.2634388999999997</v>
          </cell>
          <cell r="M70">
            <v>1.6099041000000001</v>
          </cell>
          <cell r="N70">
            <v>2.1993328999999999</v>
          </cell>
          <cell r="O70">
            <v>3.9583052999999997</v>
          </cell>
          <cell r="P70">
            <v>4.0034130000000001</v>
          </cell>
          <cell r="Q70">
            <v>4.1040852000000001</v>
          </cell>
          <cell r="R70">
            <v>3.7730733999999999</v>
          </cell>
          <cell r="S70">
            <v>4.0213570000000001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A71" t="str">
            <v>FRF</v>
          </cell>
          <cell r="B71">
            <v>2.3945574000000001</v>
          </cell>
          <cell r="C71">
            <v>2.2103975</v>
          </cell>
          <cell r="D71">
            <v>0.84681090000000003</v>
          </cell>
          <cell r="E71">
            <v>3.0031724999999998</v>
          </cell>
          <cell r="F71">
            <v>2.9856750999999999</v>
          </cell>
          <cell r="G71">
            <v>4.8921256</v>
          </cell>
          <cell r="H71">
            <v>2.2882792000000003</v>
          </cell>
          <cell r="I71">
            <v>4.3946974000000001</v>
          </cell>
          <cell r="J71">
            <v>2.1312289999999998</v>
          </cell>
          <cell r="K71">
            <v>3.4593597000000003</v>
          </cell>
          <cell r="L71">
            <v>3.5242212000000004</v>
          </cell>
          <cell r="M71">
            <v>3.4660644999999999</v>
          </cell>
          <cell r="N71">
            <v>5.0084672999999995</v>
          </cell>
          <cell r="O71">
            <v>2.5635367000000002</v>
          </cell>
          <cell r="P71">
            <v>2.9736937999999999</v>
          </cell>
          <cell r="Q71">
            <v>3.2534169999999998</v>
          </cell>
          <cell r="R71">
            <v>4.5351910000000002</v>
          </cell>
          <cell r="S71">
            <v>3.6337104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A72" t="str">
            <v>GBP</v>
          </cell>
          <cell r="B72">
            <v>0.51182459999999996</v>
          </cell>
          <cell r="C72">
            <v>0.39446819999999999</v>
          </cell>
          <cell r="D72">
            <v>0.3642357</v>
          </cell>
          <cell r="E72">
            <v>0.25060490000000002</v>
          </cell>
          <cell r="F72">
            <v>5.8381699999999995E-2</v>
          </cell>
          <cell r="G72">
            <v>0.28629859999999996</v>
          </cell>
          <cell r="H72">
            <v>8.8877200000000003E-2</v>
          </cell>
          <cell r="I72">
            <v>0.12088460000000001</v>
          </cell>
          <cell r="J72">
            <v>2.57662E-2</v>
          </cell>
          <cell r="K72">
            <v>0.5783452</v>
          </cell>
          <cell r="L72">
            <v>0.20820370000000002</v>
          </cell>
          <cell r="M72">
            <v>0.25181529999999996</v>
          </cell>
          <cell r="N72">
            <v>9.1349100000000003E-2</v>
          </cell>
          <cell r="O72">
            <v>0.53929209999999994</v>
          </cell>
          <cell r="P72">
            <v>8.7610199999999999E-2</v>
          </cell>
          <cell r="Q72">
            <v>0.29913309999999999</v>
          </cell>
          <cell r="R72">
            <v>0.60144280000000006</v>
          </cell>
          <cell r="S72">
            <v>4.16949E-2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</row>
        <row r="73">
          <cell r="A73" t="str">
            <v>NLG</v>
          </cell>
          <cell r="B73">
            <v>0.4939867</v>
          </cell>
          <cell r="C73">
            <v>0.46642829999999996</v>
          </cell>
          <cell r="D73">
            <v>1.0897911999999998</v>
          </cell>
          <cell r="E73">
            <v>1.3515866999999999</v>
          </cell>
          <cell r="F73">
            <v>2.0114946000000002</v>
          </cell>
          <cell r="G73">
            <v>1.7769401999999999</v>
          </cell>
          <cell r="H73">
            <v>2.6575802999999998</v>
          </cell>
          <cell r="I73">
            <v>2.5199848</v>
          </cell>
          <cell r="J73">
            <v>1.6479468000000002</v>
          </cell>
          <cell r="K73">
            <v>2.2347351</v>
          </cell>
          <cell r="L73">
            <v>1.6559221000000002</v>
          </cell>
          <cell r="M73">
            <v>1.7245688000000001</v>
          </cell>
          <cell r="N73">
            <v>1.3192711000000001</v>
          </cell>
          <cell r="O73">
            <v>1.261293</v>
          </cell>
          <cell r="P73">
            <v>1.1856812999999999</v>
          </cell>
          <cell r="Q73">
            <v>1.0376939999999999</v>
          </cell>
          <cell r="R73">
            <v>1.0084128000000001</v>
          </cell>
          <cell r="S73">
            <v>1.0480915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A74" t="str">
            <v>NOK</v>
          </cell>
          <cell r="B74">
            <v>0</v>
          </cell>
          <cell r="C74">
            <v>7.6251100000000002E-2</v>
          </cell>
          <cell r="D74">
            <v>0</v>
          </cell>
          <cell r="E74">
            <v>0.15104000000000001</v>
          </cell>
          <cell r="F74">
            <v>0</v>
          </cell>
          <cell r="G74">
            <v>0.15617610000000001</v>
          </cell>
          <cell r="H74">
            <v>0.22939599999999999</v>
          </cell>
          <cell r="I74">
            <v>7.4749399999999994E-2</v>
          </cell>
          <cell r="J74">
            <v>0</v>
          </cell>
          <cell r="K74">
            <v>0.51015390000000005</v>
          </cell>
          <cell r="L74">
            <v>0.65706409999999993</v>
          </cell>
          <cell r="M74">
            <v>0.15280820000000001</v>
          </cell>
          <cell r="N74">
            <v>0.6659429</v>
          </cell>
          <cell r="O74">
            <v>-1.3436500000000001E-2</v>
          </cell>
          <cell r="P74">
            <v>0.2087107</v>
          </cell>
          <cell r="Q74">
            <v>0</v>
          </cell>
          <cell r="R74">
            <v>0.14711399999999999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A75" t="str">
            <v>PTE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-0.17283699999999999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-9.2129000000000003E-2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A76" t="str">
            <v>SEK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A77" t="str">
            <v>USD</v>
          </cell>
          <cell r="B77">
            <v>2.9156067999999999</v>
          </cell>
          <cell r="C77">
            <v>1.6518096</v>
          </cell>
          <cell r="D77">
            <v>2.4832326</v>
          </cell>
          <cell r="E77">
            <v>1.8540516</v>
          </cell>
          <cell r="F77">
            <v>2.9728092000000004</v>
          </cell>
          <cell r="G77">
            <v>2.4796676</v>
          </cell>
          <cell r="H77">
            <v>1.7748903</v>
          </cell>
          <cell r="I77">
            <v>1.6225832</v>
          </cell>
          <cell r="J77">
            <v>4.0063993</v>
          </cell>
          <cell r="K77">
            <v>1.3038700000000001</v>
          </cell>
          <cell r="L77">
            <v>1.8435271000000002</v>
          </cell>
          <cell r="M77">
            <v>2.0985201</v>
          </cell>
          <cell r="N77">
            <v>1.5393832000000001</v>
          </cell>
          <cell r="O77">
            <v>1.4135291000000001</v>
          </cell>
          <cell r="P77">
            <v>1.9170758000000001</v>
          </cell>
          <cell r="Q77">
            <v>1.5533581999999999</v>
          </cell>
          <cell r="R77">
            <v>1.1274803999999998</v>
          </cell>
          <cell r="S77">
            <v>1.3916268999999999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A78" t="str">
            <v>PLN</v>
          </cell>
          <cell r="B78">
            <v>36.492454299999999</v>
          </cell>
          <cell r="C78">
            <v>30.879664799999997</v>
          </cell>
          <cell r="D78">
            <v>35.653569300000008</v>
          </cell>
          <cell r="E78">
            <v>35.813527700000009</v>
          </cell>
          <cell r="F78">
            <v>39.759692399999999</v>
          </cell>
          <cell r="G78">
            <v>31.755035200000002</v>
          </cell>
          <cell r="H78">
            <v>29.279203099999997</v>
          </cell>
          <cell r="I78">
            <v>24.884270600000001</v>
          </cell>
          <cell r="J78">
            <v>31.663018700000002</v>
          </cell>
          <cell r="K78">
            <v>28.719089799999995</v>
          </cell>
          <cell r="L78">
            <v>25.289132200000005</v>
          </cell>
          <cell r="M78">
            <v>22.434947000000001</v>
          </cell>
          <cell r="N78">
            <v>24.8576883</v>
          </cell>
          <cell r="O78">
            <v>23.853660900000005</v>
          </cell>
          <cell r="P78">
            <v>30.2160963</v>
          </cell>
          <cell r="Q78">
            <v>27.711509900000003</v>
          </cell>
          <cell r="R78">
            <v>29.780258500000002</v>
          </cell>
          <cell r="S78">
            <v>29.206145800000002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</sheetData>
      <sheetData sheetId="2"/>
      <sheetData sheetId="3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 do wydruku"/>
      <sheetName val="ZZwK 31.12.2009"/>
      <sheetName val="ZZwK 31.12.08 nowe"/>
      <sheetName val="SFk"/>
      <sheetName val="SF-PBG"/>
      <sheetName val="SF-METOREX"/>
      <sheetName val="SF-INFRA"/>
      <sheetName val="SF-PRIS"/>
      <sheetName val="SF-WIERTMAR"/>
      <sheetName val="SF-HBP"/>
      <sheetName val="SF-METRO"/>
      <sheetName val="SF-HB9"/>
      <sheetName val="SF-GDYŃSKA"/>
      <sheetName val="SF-KWG"/>
      <sheetName val="SF-PBG Dom"/>
      <sheetName val="SF-APARTAMENTY"/>
      <sheetName val="SF-PBG DOM INVEST II"/>
      <sheetName val="SF-PBG DOM INVEST I"/>
      <sheetName val="SF-PBG DOM INVEST III"/>
      <sheetName val="SF-PBG DOM INVEST III SK"/>
      <sheetName val="SF-PBG DOM INVEST IV"/>
      <sheetName val="SF-PBG DOM INVEST 5"/>
      <sheetName val="SF-PBG DOM INVEST 6"/>
      <sheetName val="SF-PBG DOM INVEST 7"/>
      <sheetName val="SF-PBG DOM INVEST 8"/>
      <sheetName val="SF-PBG DOM INVEST 9"/>
      <sheetName val="SF-PBG DOM INVEST 10"/>
      <sheetName val="SF-GÓRECKA"/>
      <sheetName val="SF-ZŁOTOWSKA 51"/>
      <sheetName val="SF-QUADRO HOUSE"/>
      <sheetName val="SF-CITY"/>
      <sheetName val="SF-VILLA POZNAŃ"/>
      <sheetName val="SF-KINO"/>
      <sheetName val="SF-ORTIS"/>
      <sheetName val="SF-APRIVIA"/>
      <sheetName val="SF-DROMOST"/>
      <sheetName val="SF-PRID"/>
      <sheetName val="SF-BETPOL"/>
      <sheetName val="SF-GOE"/>
      <sheetName val="SF-EXCAN"/>
      <sheetName val="SF-BROKAM"/>
      <sheetName val="SF-AVATIA"/>
      <sheetName val="SF-PBG TECHNOLOGIA"/>
      <sheetName val="SF-PBG EXPORT"/>
      <sheetName val="SF-Wschodni Invest"/>
      <sheetName val="SF-ENERG.UKRAINA"/>
      <sheetName val="SF-PBG UKRAINA"/>
      <sheetName val="SF-REVANA"/>
      <sheetName val="SF-HBP DROGI"/>
      <sheetName val="SF-BATHINEX"/>
      <sheetName val="SF-STRATEG"/>
      <sheetName val="SF-AQUA"/>
      <sheetName val="SF-PBG BUŁGARIA"/>
      <sheetName val="Konsorcjum S5"/>
      <sheetName val="Konsorcjum LNG"/>
      <sheetName val="KOREKTY (po audycie)"/>
      <sheetName val="różnice kursowe (EXCAN)"/>
      <sheetName val="różnice kursowe (PBG Ukraina)"/>
      <sheetName val="różnice kursowe (Energopol Ukr)"/>
      <sheetName val="różnice kursowe (GOE) bieżące"/>
      <sheetName val="różnice kursowe (GOE) SKK-EUR"/>
      <sheetName val="UNSK"/>
      <sheetName val="inwestycje w j.zależne (spr.)"/>
      <sheetName val="Kapitały (dodatek)"/>
      <sheetName val="CF (pomocniczo)"/>
      <sheetName val="Arkusz3"/>
      <sheetName val="ZZwK GK"/>
      <sheetName val="HB 9 korekta kap.30.09.2007"/>
      <sheetName val="PBG DOM korekta kap.- aport"/>
      <sheetName val="GOE korekta kap.31.07.07"/>
      <sheetName val="HBP korekta kap.30.05.2008"/>
      <sheetName val="GK HBP korekta kap.30.09.2008"/>
      <sheetName val="GK HBP korekta kap.28.12.2009"/>
      <sheetName val="różnice kursowe (Energ Ukraina)"/>
      <sheetName val="wartość firmy (spr.)"/>
    </sheetNames>
    <sheetDataSet>
      <sheetData sheetId="0">
        <row r="34">
          <cell r="AC34">
            <v>40179</v>
          </cell>
          <cell r="AM34">
            <v>40543</v>
          </cell>
        </row>
        <row r="36">
          <cell r="AC36">
            <v>39814</v>
          </cell>
          <cell r="AM36">
            <v>40178</v>
          </cell>
        </row>
        <row r="46">
          <cell r="BB46" t="str">
            <v>Grupa Kapitałowa PBG SA</v>
          </cell>
        </row>
        <row r="55">
          <cell r="BB55" t="str">
            <v>31.12.2010</v>
          </cell>
        </row>
        <row r="56">
          <cell r="BB56" t="str">
            <v>31.12.2009</v>
          </cell>
        </row>
        <row r="58">
          <cell r="BB58" t="str">
            <v>od 01.01 do 31.12.2010</v>
          </cell>
        </row>
        <row r="59">
          <cell r="BB59" t="str">
            <v>od 01.01 do 31.12.2009</v>
          </cell>
        </row>
        <row r="61">
          <cell r="BB61">
            <v>40178</v>
          </cell>
        </row>
        <row r="64">
          <cell r="BB64" t="str">
            <v xml:space="preserve"> na dzień 31.12.2010 roku</v>
          </cell>
        </row>
        <row r="66">
          <cell r="BB66" t="str">
            <v xml:space="preserve"> za okres od 01.01 do 31.12.2010 roku</v>
          </cell>
        </row>
        <row r="68">
          <cell r="BB68" t="str">
            <v xml:space="preserve"> na dzień 01.01.2009 roku</v>
          </cell>
        </row>
        <row r="72">
          <cell r="BB72" t="str">
            <v xml:space="preserve"> na dzień 31.12.2009 roku</v>
          </cell>
        </row>
        <row r="73">
          <cell r="BB73" t="str">
            <v xml:space="preserve"> za okres od 01.01 do 31.12.2009 roku</v>
          </cell>
        </row>
        <row r="74">
          <cell r="BB74" t="str">
            <v xml:space="preserve"> w okresie od 01.01 do 31.12.2009 roku</v>
          </cell>
        </row>
        <row r="96">
          <cell r="BB96" t="str">
            <v>PLN</v>
          </cell>
        </row>
        <row r="103">
          <cell r="BB103">
            <v>0</v>
          </cell>
        </row>
        <row r="104">
          <cell r="BB104" t="str">
            <v>złotych polskich</v>
          </cell>
        </row>
        <row r="105">
          <cell r="BB105" t="str">
            <v>wszystkie kwoty wyrażone są w  złotych polskich (o ile nie wskazano inaczej)</v>
          </cell>
        </row>
      </sheetData>
      <sheetData sheetId="1"/>
      <sheetData sheetId="2">
        <row r="3">
          <cell r="C3" t="str">
            <v>sprawozdanie finansowe za okres od 01.01 do 31.12.2010 roku</v>
          </cell>
        </row>
      </sheetData>
      <sheetData sheetId="3"/>
      <sheetData sheetId="4"/>
      <sheetData sheetId="5">
        <row r="220">
          <cell r="BF220">
            <v>-21901024.579999998</v>
          </cell>
        </row>
      </sheetData>
      <sheetData sheetId="6">
        <row r="56">
          <cell r="P56">
            <v>10349558.140000001</v>
          </cell>
        </row>
      </sheetData>
      <sheetData sheetId="7">
        <row r="55">
          <cell r="P55">
            <v>0</v>
          </cell>
        </row>
      </sheetData>
      <sheetData sheetId="8">
        <row r="55">
          <cell r="P55">
            <v>0</v>
          </cell>
        </row>
      </sheetData>
      <sheetData sheetId="9"/>
      <sheetData sheetId="10"/>
      <sheetData sheetId="11">
        <row r="55">
          <cell r="P55">
            <v>591227.59</v>
          </cell>
        </row>
      </sheetData>
      <sheetData sheetId="12">
        <row r="91">
          <cell r="P91">
            <v>508843.02</v>
          </cell>
        </row>
      </sheetData>
      <sheetData sheetId="13">
        <row r="55">
          <cell r="Q55">
            <v>616089.32999999996</v>
          </cell>
        </row>
      </sheetData>
      <sheetData sheetId="14">
        <row r="55">
          <cell r="P55">
            <v>0</v>
          </cell>
        </row>
      </sheetData>
      <sheetData sheetId="15">
        <row r="55">
          <cell r="P55">
            <v>282242.87</v>
          </cell>
        </row>
      </sheetData>
      <sheetData sheetId="16">
        <row r="55">
          <cell r="P55">
            <v>0</v>
          </cell>
        </row>
      </sheetData>
      <sheetData sheetId="17">
        <row r="55">
          <cell r="P55">
            <v>0</v>
          </cell>
        </row>
      </sheetData>
      <sheetData sheetId="18">
        <row r="55">
          <cell r="P55">
            <v>0</v>
          </cell>
        </row>
      </sheetData>
      <sheetData sheetId="19">
        <row r="55">
          <cell r="P55">
            <v>0</v>
          </cell>
        </row>
      </sheetData>
      <sheetData sheetId="20">
        <row r="55">
          <cell r="P55">
            <v>0</v>
          </cell>
        </row>
      </sheetData>
      <sheetData sheetId="21">
        <row r="55">
          <cell r="P55">
            <v>0</v>
          </cell>
        </row>
      </sheetData>
      <sheetData sheetId="22">
        <row r="55">
          <cell r="P55">
            <v>0</v>
          </cell>
        </row>
      </sheetData>
      <sheetData sheetId="23">
        <row r="55">
          <cell r="P55">
            <v>0</v>
          </cell>
        </row>
      </sheetData>
      <sheetData sheetId="24">
        <row r="55">
          <cell r="P55">
            <v>0</v>
          </cell>
        </row>
      </sheetData>
      <sheetData sheetId="25">
        <row r="91">
          <cell r="P91">
            <v>0</v>
          </cell>
        </row>
      </sheetData>
      <sheetData sheetId="26">
        <row r="55">
          <cell r="P55">
            <v>0</v>
          </cell>
        </row>
      </sheetData>
      <sheetData sheetId="27">
        <row r="55">
          <cell r="P55">
            <v>0</v>
          </cell>
        </row>
      </sheetData>
      <sheetData sheetId="28">
        <row r="55">
          <cell r="P55">
            <v>0</v>
          </cell>
        </row>
      </sheetData>
      <sheetData sheetId="29">
        <row r="55">
          <cell r="P55">
            <v>0</v>
          </cell>
        </row>
      </sheetData>
      <sheetData sheetId="30">
        <row r="55">
          <cell r="P55">
            <v>0</v>
          </cell>
        </row>
      </sheetData>
      <sheetData sheetId="31">
        <row r="55">
          <cell r="P55">
            <v>0</v>
          </cell>
        </row>
      </sheetData>
      <sheetData sheetId="32">
        <row r="55">
          <cell r="P55">
            <v>0</v>
          </cell>
        </row>
      </sheetData>
      <sheetData sheetId="33">
        <row r="55">
          <cell r="P55">
            <v>0</v>
          </cell>
        </row>
      </sheetData>
      <sheetData sheetId="34">
        <row r="55">
          <cell r="P55">
            <v>0</v>
          </cell>
        </row>
      </sheetData>
      <sheetData sheetId="35"/>
      <sheetData sheetId="36">
        <row r="56">
          <cell r="P56">
            <v>0</v>
          </cell>
        </row>
      </sheetData>
      <sheetData sheetId="37">
        <row r="55">
          <cell r="P55">
            <v>183152.46</v>
          </cell>
        </row>
      </sheetData>
      <sheetData sheetId="38">
        <row r="91">
          <cell r="P91">
            <v>0</v>
          </cell>
        </row>
      </sheetData>
      <sheetData sheetId="39">
        <row r="55">
          <cell r="P55">
            <v>1446576.39</v>
          </cell>
        </row>
      </sheetData>
      <sheetData sheetId="40">
        <row r="55">
          <cell r="S55">
            <v>0</v>
          </cell>
        </row>
      </sheetData>
      <sheetData sheetId="41">
        <row r="55">
          <cell r="R55">
            <v>49062.833568000002</v>
          </cell>
        </row>
      </sheetData>
      <sheetData sheetId="42">
        <row r="55">
          <cell r="P55">
            <v>0</v>
          </cell>
        </row>
      </sheetData>
      <sheetData sheetId="43">
        <row r="55">
          <cell r="P55">
            <v>0</v>
          </cell>
        </row>
      </sheetData>
      <sheetData sheetId="44">
        <row r="55">
          <cell r="P55">
            <v>0</v>
          </cell>
        </row>
      </sheetData>
      <sheetData sheetId="45">
        <row r="55">
          <cell r="P55">
            <v>19459</v>
          </cell>
        </row>
      </sheetData>
      <sheetData sheetId="46">
        <row r="55">
          <cell r="P55">
            <v>0</v>
          </cell>
        </row>
      </sheetData>
      <sheetData sheetId="47">
        <row r="55">
          <cell r="U55">
            <v>0</v>
          </cell>
        </row>
      </sheetData>
      <sheetData sheetId="48">
        <row r="55">
          <cell r="R55">
            <v>0</v>
          </cell>
        </row>
      </sheetData>
      <sheetData sheetId="49">
        <row r="55">
          <cell r="P55">
            <v>1196</v>
          </cell>
        </row>
      </sheetData>
      <sheetData sheetId="50">
        <row r="55">
          <cell r="P55">
            <v>0</v>
          </cell>
        </row>
      </sheetData>
      <sheetData sheetId="51">
        <row r="55">
          <cell r="P55">
            <v>0</v>
          </cell>
        </row>
      </sheetData>
      <sheetData sheetId="52">
        <row r="55">
          <cell r="P55">
            <v>0</v>
          </cell>
        </row>
      </sheetData>
      <sheetData sheetId="53">
        <row r="55">
          <cell r="P55">
            <v>105714.16</v>
          </cell>
        </row>
      </sheetData>
      <sheetData sheetId="54">
        <row r="55">
          <cell r="P55">
            <v>0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k-ty rodzajowe"/>
      <sheetName val="wiekowanie należności"/>
      <sheetName val="wiekowanie zobowiązań"/>
      <sheetName val="Wiekowanie (10 największych"/>
      <sheetName val="segmenty operacyjne"/>
      <sheetName val="postępowania sądowe"/>
      <sheetName val="powiązane nie konsolidow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7A Dz finansowa"/>
      <sheetName val="faktury w walucie obcej"/>
      <sheetName val="8 ŚT sprzedający"/>
      <sheetName val="9 ŚT kupujący"/>
      <sheetName val="10 Inwestycje"/>
      <sheetName val="10A Inwestycje"/>
      <sheetName val="10B Inwestycje"/>
      <sheetName val="10C Inwestycje"/>
      <sheetName val="Kapitał własny"/>
      <sheetName val="Zobowiązania warunkowe"/>
      <sheetName val="terminarz"/>
      <sheetName val="Arkusz1"/>
    </sheetNames>
    <sheetDataSet>
      <sheetData sheetId="0">
        <row r="59">
          <cell r="BB59" t="str">
            <v>30.06.2010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raportu"/>
      <sheetName val="Analiza"/>
      <sheetName val="source"/>
      <sheetName val="stałe"/>
    </sheetNames>
    <sheetDataSet>
      <sheetData sheetId="0"/>
      <sheetData sheetId="1">
        <row r="3">
          <cell r="A3" t="str">
            <v>Okres</v>
          </cell>
          <cell r="B3">
            <v>9801</v>
          </cell>
          <cell r="C3">
            <v>9802</v>
          </cell>
          <cell r="D3">
            <v>9803</v>
          </cell>
          <cell r="E3">
            <v>9804</v>
          </cell>
          <cell r="F3">
            <v>9805</v>
          </cell>
          <cell r="G3">
            <v>9806</v>
          </cell>
          <cell r="H3">
            <v>9807</v>
          </cell>
          <cell r="I3">
            <v>9808</v>
          </cell>
          <cell r="J3">
            <v>9809</v>
          </cell>
          <cell r="K3">
            <v>9810</v>
          </cell>
          <cell r="L3">
            <v>9811</v>
          </cell>
          <cell r="M3">
            <v>9812</v>
          </cell>
          <cell r="N3">
            <v>9901</v>
          </cell>
          <cell r="O3">
            <v>9902</v>
          </cell>
          <cell r="P3">
            <v>9903</v>
          </cell>
          <cell r="Q3">
            <v>9904</v>
          </cell>
          <cell r="R3">
            <v>9905</v>
          </cell>
          <cell r="S3">
            <v>9906</v>
          </cell>
          <cell r="T3">
            <v>9907</v>
          </cell>
          <cell r="U3">
            <v>9908</v>
          </cell>
          <cell r="V3">
            <v>9909</v>
          </cell>
          <cell r="W3">
            <v>9910</v>
          </cell>
          <cell r="X3">
            <v>9911</v>
          </cell>
          <cell r="Y3">
            <v>9912</v>
          </cell>
        </row>
        <row r="4">
          <cell r="A4" t="str">
            <v>Przychody ze sprzedaży produktów w mln PLN</v>
          </cell>
        </row>
        <row r="5">
          <cell r="A5" t="str">
            <v>ATS</v>
          </cell>
          <cell r="B5">
            <v>0.20619789999999999</v>
          </cell>
          <cell r="C5">
            <v>0.36061740000000003</v>
          </cell>
          <cell r="D5">
            <v>0.1920839</v>
          </cell>
          <cell r="E5">
            <v>1.1424627000000001</v>
          </cell>
          <cell r="F5">
            <v>0.49096489999999998</v>
          </cell>
          <cell r="G5">
            <v>0.88405640000000008</v>
          </cell>
          <cell r="H5">
            <v>0.23591500000000001</v>
          </cell>
          <cell r="I5">
            <v>0.27466490000000005</v>
          </cell>
          <cell r="J5">
            <v>0.7665402</v>
          </cell>
          <cell r="K5">
            <v>0.72656419999999999</v>
          </cell>
          <cell r="L5">
            <v>0.36307040000000002</v>
          </cell>
          <cell r="M5">
            <v>0.41379940000000004</v>
          </cell>
          <cell r="N5">
            <v>0.47697470000000003</v>
          </cell>
          <cell r="O5">
            <v>0.33746590000000004</v>
          </cell>
          <cell r="P5">
            <v>0.13597320000000002</v>
          </cell>
          <cell r="Q5">
            <v>2.6629200000000002E-2</v>
          </cell>
          <cell r="R5">
            <v>0.2184721</v>
          </cell>
          <cell r="S5">
            <v>0.24688070000000001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A6" t="str">
            <v>BEF</v>
          </cell>
          <cell r="B6">
            <v>0.42667320000000003</v>
          </cell>
          <cell r="C6">
            <v>0</v>
          </cell>
          <cell r="D6">
            <v>3.9735800000000002E-2</v>
          </cell>
          <cell r="E6">
            <v>0.94286769999999998</v>
          </cell>
          <cell r="F6">
            <v>2.1100493</v>
          </cell>
          <cell r="G6">
            <v>3.6095000000000002E-2</v>
          </cell>
          <cell r="H6">
            <v>0.11940480000000001</v>
          </cell>
          <cell r="I6">
            <v>7.9632300000000003E-2</v>
          </cell>
          <cell r="J6">
            <v>0.1246569</v>
          </cell>
          <cell r="K6">
            <v>0.4779409</v>
          </cell>
          <cell r="L6">
            <v>0.1273377</v>
          </cell>
          <cell r="M6">
            <v>0.11378880000000001</v>
          </cell>
          <cell r="N6">
            <v>0.1404349</v>
          </cell>
          <cell r="O6">
            <v>0.18047360000000001</v>
          </cell>
          <cell r="P6">
            <v>0.35556579999999999</v>
          </cell>
          <cell r="Q6">
            <v>0.20020399999999999</v>
          </cell>
          <cell r="R6">
            <v>1.6148631</v>
          </cell>
          <cell r="S6">
            <v>0.88238799999999995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A7" t="str">
            <v>CHF</v>
          </cell>
          <cell r="B7">
            <v>0</v>
          </cell>
          <cell r="C7">
            <v>2.4752200000000002E-2</v>
          </cell>
          <cell r="D7">
            <v>0</v>
          </cell>
          <cell r="E7">
            <v>-6.9589999999999995E-4</v>
          </cell>
          <cell r="F7">
            <v>0</v>
          </cell>
          <cell r="G7">
            <v>7.8257300000000002E-2</v>
          </cell>
          <cell r="H7">
            <v>0</v>
          </cell>
          <cell r="I7">
            <v>0</v>
          </cell>
          <cell r="J7">
            <v>0</v>
          </cell>
          <cell r="K7">
            <v>0.2974155</v>
          </cell>
          <cell r="L7">
            <v>0</v>
          </cell>
          <cell r="M7">
            <v>-2.2599999999999999E-4</v>
          </cell>
          <cell r="N7">
            <v>-3.1393000000000003E-3</v>
          </cell>
          <cell r="O7">
            <v>0</v>
          </cell>
          <cell r="P7">
            <v>0</v>
          </cell>
          <cell r="Q7">
            <v>0.24636479999999999</v>
          </cell>
          <cell r="R7">
            <v>-4.8041000000000004E-3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A8" t="str">
            <v>CZK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A9" t="str">
            <v>DEM</v>
          </cell>
          <cell r="B9">
            <v>8.6631451999999989</v>
          </cell>
          <cell r="C9">
            <v>8.3050876000000002</v>
          </cell>
          <cell r="D9">
            <v>11.149295800000001</v>
          </cell>
          <cell r="E9">
            <v>9.4232751999999991</v>
          </cell>
          <cell r="F9">
            <v>10.316893800000001</v>
          </cell>
          <cell r="G9">
            <v>7.3714395000000001</v>
          </cell>
          <cell r="H9">
            <v>9.1041401999999998</v>
          </cell>
          <cell r="I9">
            <v>9.0240518999999999</v>
          </cell>
          <cell r="J9">
            <v>8.7518744999999996</v>
          </cell>
          <cell r="K9">
            <v>7.9407445000000001</v>
          </cell>
          <cell r="L9">
            <v>10.191185599999999</v>
          </cell>
          <cell r="M9">
            <v>10.186427</v>
          </cell>
          <cell r="N9">
            <v>9.9950019999999995</v>
          </cell>
          <cell r="O9">
            <v>7.5660530999999995</v>
          </cell>
          <cell r="P9">
            <v>10.950707099999999</v>
          </cell>
          <cell r="Q9">
            <v>10.134461099999999</v>
          </cell>
          <cell r="R9">
            <v>8.6694724000000001</v>
          </cell>
          <cell r="S9">
            <v>8.4107810000000001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A10" t="str">
            <v>DKK</v>
          </cell>
          <cell r="B10">
            <v>0.530169</v>
          </cell>
          <cell r="C10">
            <v>0.36478309999999997</v>
          </cell>
          <cell r="D10">
            <v>0.33650090000000005</v>
          </cell>
          <cell r="E10">
            <v>0.21161060000000001</v>
          </cell>
          <cell r="F10">
            <v>0.42427390000000004</v>
          </cell>
          <cell r="G10">
            <v>0.31250220000000001</v>
          </cell>
          <cell r="H10">
            <v>0.39187520000000003</v>
          </cell>
          <cell r="I10">
            <v>0.31994679999999998</v>
          </cell>
          <cell r="J10">
            <v>0.47632190000000002</v>
          </cell>
          <cell r="K10">
            <v>1.4733918000000001</v>
          </cell>
          <cell r="L10">
            <v>0.48292229999999997</v>
          </cell>
          <cell r="M10">
            <v>0.1697708</v>
          </cell>
          <cell r="N10">
            <v>0.15491970000000002</v>
          </cell>
          <cell r="O10">
            <v>0.35710959999999997</v>
          </cell>
          <cell r="P10">
            <v>0.82108230000000004</v>
          </cell>
          <cell r="Q10">
            <v>0.60814519999999994</v>
          </cell>
          <cell r="R10">
            <v>0.93642580000000009</v>
          </cell>
          <cell r="S10">
            <v>0.50411399999999995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A11" t="str">
            <v>ESP</v>
          </cell>
          <cell r="B11">
            <v>2.2710778</v>
          </cell>
          <cell r="C11">
            <v>1.3006888999999999</v>
          </cell>
          <cell r="D11">
            <v>1.6911991000000002</v>
          </cell>
          <cell r="E11">
            <v>1.0445253999999999</v>
          </cell>
          <cell r="F11">
            <v>1.846778</v>
          </cell>
          <cell r="G11">
            <v>1.0582079</v>
          </cell>
          <cell r="H11">
            <v>0.87183650000000001</v>
          </cell>
          <cell r="I11">
            <v>1.3264431999999999</v>
          </cell>
          <cell r="J11">
            <v>1.439578</v>
          </cell>
          <cell r="K11">
            <v>2.3207675000000001</v>
          </cell>
          <cell r="L11">
            <v>2.2749375000000001</v>
          </cell>
          <cell r="M11">
            <v>1.7353902999999999</v>
          </cell>
          <cell r="N11">
            <v>2.0380088000000001</v>
          </cell>
          <cell r="O11">
            <v>1.1422851000000001</v>
          </cell>
          <cell r="P11">
            <v>1.4697737</v>
          </cell>
          <cell r="Q11">
            <v>2.3201137999999997</v>
          </cell>
          <cell r="R11">
            <v>1.9120554999999999</v>
          </cell>
          <cell r="S11">
            <v>2.1216645999999999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A12" t="str">
            <v>EUR</v>
          </cell>
          <cell r="B12">
            <v>13.6169218</v>
          </cell>
          <cell r="C12">
            <v>16.834391</v>
          </cell>
          <cell r="D12">
            <v>14.7224383</v>
          </cell>
          <cell r="E12">
            <v>12.3790274</v>
          </cell>
          <cell r="F12">
            <v>11.3828567</v>
          </cell>
          <cell r="G12">
            <v>13.468414699999999</v>
          </cell>
          <cell r="H12">
            <v>8.3298024000000002</v>
          </cell>
          <cell r="I12">
            <v>7.6963172999999996</v>
          </cell>
          <cell r="J12">
            <v>5.6539291</v>
          </cell>
          <cell r="K12">
            <v>9.6478476000000004</v>
          </cell>
          <cell r="L12">
            <v>9.1572618000000006</v>
          </cell>
          <cell r="M12">
            <v>6.5647527999999999</v>
          </cell>
          <cell r="N12">
            <v>9.0060839999999995</v>
          </cell>
          <cell r="O12">
            <v>16.786082100000002</v>
          </cell>
          <cell r="P12">
            <v>17.2402117</v>
          </cell>
          <cell r="Q12">
            <v>17.561082300000002</v>
          </cell>
          <cell r="R12">
            <v>15.864134999999999</v>
          </cell>
          <cell r="S12">
            <v>16.605712699999998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A13" t="str">
            <v>FRF</v>
          </cell>
          <cell r="B13">
            <v>1.3869496000000001</v>
          </cell>
          <cell r="C13">
            <v>1.2784264999999999</v>
          </cell>
          <cell r="D13">
            <v>0.48403079999999998</v>
          </cell>
          <cell r="E13">
            <v>1.6916966</v>
          </cell>
          <cell r="F13">
            <v>1.7073391</v>
          </cell>
          <cell r="G13">
            <v>2.8281195000000001</v>
          </cell>
          <cell r="H13">
            <v>1.3156721</v>
          </cell>
          <cell r="I13">
            <v>2.5977462999999998</v>
          </cell>
          <cell r="J13">
            <v>1.3380645</v>
          </cell>
          <cell r="K13">
            <v>2.2177549999999999</v>
          </cell>
          <cell r="L13">
            <v>2.1622249</v>
          </cell>
          <cell r="M13">
            <v>2.1500054</v>
          </cell>
          <cell r="N13">
            <v>3.1148337000000001</v>
          </cell>
          <cell r="O13">
            <v>1.6501603999999999</v>
          </cell>
          <cell r="P13">
            <v>1.9538123999999999</v>
          </cell>
          <cell r="Q13">
            <v>2.1205539</v>
          </cell>
          <cell r="R13">
            <v>2.9126607</v>
          </cell>
          <cell r="S13">
            <v>2.2923422999999996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</row>
        <row r="14">
          <cell r="A14" t="str">
            <v>GBP</v>
          </cell>
          <cell r="B14">
            <v>2.9631676000000002</v>
          </cell>
          <cell r="C14">
            <v>2.2953527</v>
          </cell>
          <cell r="D14">
            <v>2.0918641999999998</v>
          </cell>
          <cell r="E14">
            <v>1.4363724</v>
          </cell>
          <cell r="F14">
            <v>0.3295052</v>
          </cell>
          <cell r="G14">
            <v>1.6572948000000001</v>
          </cell>
          <cell r="H14">
            <v>0.5052257</v>
          </cell>
          <cell r="I14">
            <v>0.68325040000000004</v>
          </cell>
          <cell r="J14">
            <v>0.15527560000000001</v>
          </cell>
          <cell r="K14">
            <v>3.4650187999999997</v>
          </cell>
          <cell r="L14">
            <v>1.1961971</v>
          </cell>
          <cell r="M14">
            <v>1.4619187</v>
          </cell>
          <cell r="N14">
            <v>0.53141159999999998</v>
          </cell>
          <cell r="O14">
            <v>3.3343457000000001</v>
          </cell>
          <cell r="P14">
            <v>0.5608166</v>
          </cell>
          <cell r="Q14">
            <v>1.9206156000000001</v>
          </cell>
          <cell r="R14">
            <v>3.8432200999999999</v>
          </cell>
          <cell r="S14">
            <v>0.26259159999999998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A15" t="str">
            <v>NLG</v>
          </cell>
          <cell r="B15">
            <v>0.84694019999999992</v>
          </cell>
          <cell r="C15">
            <v>0.8035542</v>
          </cell>
          <cell r="D15">
            <v>1.8492348999999999</v>
          </cell>
          <cell r="E15">
            <v>2.2581530999999999</v>
          </cell>
          <cell r="F15">
            <v>3.4407422999999997</v>
          </cell>
          <cell r="G15">
            <v>3.0927463999999998</v>
          </cell>
          <cell r="H15">
            <v>4.5439054000000008</v>
          </cell>
          <cell r="I15">
            <v>4.3590339</v>
          </cell>
          <cell r="J15">
            <v>3.0879472999999997</v>
          </cell>
          <cell r="K15">
            <v>4.2480304999999996</v>
          </cell>
          <cell r="L15">
            <v>3.0274717</v>
          </cell>
          <cell r="M15">
            <v>3.1822032999999998</v>
          </cell>
          <cell r="N15">
            <v>2.4415905000000002</v>
          </cell>
          <cell r="O15">
            <v>2.4309514999999999</v>
          </cell>
          <cell r="P15">
            <v>2.3173872999999996</v>
          </cell>
          <cell r="Q15">
            <v>2.0144891</v>
          </cell>
          <cell r="R15">
            <v>1.9247446000000001</v>
          </cell>
          <cell r="S15">
            <v>1.9535226000000001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A16" t="str">
            <v>NOK</v>
          </cell>
          <cell r="B16">
            <v>0</v>
          </cell>
          <cell r="C16">
            <v>3.5677899999999999E-2</v>
          </cell>
          <cell r="D16">
            <v>0</v>
          </cell>
          <cell r="E16">
            <v>6.8405999999999995E-2</v>
          </cell>
          <cell r="F16">
            <v>0</v>
          </cell>
          <cell r="G16">
            <v>7.19191E-2</v>
          </cell>
          <cell r="H16">
            <v>0.1044755</v>
          </cell>
          <cell r="I16">
            <v>3.3794199999999996E-2</v>
          </cell>
          <cell r="J16">
            <v>0</v>
          </cell>
          <cell r="K16">
            <v>0.24259229999999998</v>
          </cell>
          <cell r="L16">
            <v>0.3059017</v>
          </cell>
          <cell r="M16">
            <v>7.1352499999999999E-2</v>
          </cell>
          <cell r="N16">
            <v>0.3112182</v>
          </cell>
          <cell r="O16">
            <v>-6.4683000000000006E-3</v>
          </cell>
          <cell r="P16">
            <v>0.1052401</v>
          </cell>
          <cell r="Q16">
            <v>0</v>
          </cell>
          <cell r="R16">
            <v>7.5425300000000001E-2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A17" t="str">
            <v>PTE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-3.558E-3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-1.7374999999999999E-3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A18" t="str">
            <v>SEK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</row>
        <row r="19">
          <cell r="A19" t="str">
            <v>USD</v>
          </cell>
          <cell r="B19">
            <v>10.246252</v>
          </cell>
          <cell r="C19">
            <v>5.8509624000000002</v>
          </cell>
          <cell r="D19">
            <v>8.6102296999999997</v>
          </cell>
          <cell r="E19">
            <v>6.3705719000000007</v>
          </cell>
          <cell r="F19">
            <v>10.097931300000001</v>
          </cell>
          <cell r="G19">
            <v>8.5978333000000013</v>
          </cell>
          <cell r="H19">
            <v>6.1721482999999999</v>
          </cell>
          <cell r="I19">
            <v>5.6602610999999996</v>
          </cell>
          <cell r="J19">
            <v>14.438516199999999</v>
          </cell>
          <cell r="K19">
            <v>4.5907127999999995</v>
          </cell>
          <cell r="L19">
            <v>6.3632555999999996</v>
          </cell>
          <cell r="M19">
            <v>7.3316967000000002</v>
          </cell>
          <cell r="N19">
            <v>5.3732787999999996</v>
          </cell>
          <cell r="O19">
            <v>5.3222990999999995</v>
          </cell>
          <cell r="P19">
            <v>7.5935221999999998</v>
          </cell>
          <cell r="Q19">
            <v>6.1946007000000005</v>
          </cell>
          <cell r="R19">
            <v>4.4585755000000002</v>
          </cell>
          <cell r="S19">
            <v>5.5176116999999998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A20" t="str">
            <v>PLN</v>
          </cell>
          <cell r="B20">
            <v>36.492454299999999</v>
          </cell>
          <cell r="C20">
            <v>30.879664799999997</v>
          </cell>
          <cell r="D20">
            <v>35.653569300000008</v>
          </cell>
          <cell r="E20">
            <v>35.813527700000009</v>
          </cell>
          <cell r="F20">
            <v>39.759692399999999</v>
          </cell>
          <cell r="G20">
            <v>31.755035200000002</v>
          </cell>
          <cell r="H20">
            <v>29.279203099999997</v>
          </cell>
          <cell r="I20">
            <v>24.884270600000001</v>
          </cell>
          <cell r="J20">
            <v>31.663018700000002</v>
          </cell>
          <cell r="K20">
            <v>28.719089799999995</v>
          </cell>
          <cell r="L20">
            <v>25.289132200000005</v>
          </cell>
          <cell r="M20">
            <v>22.434947000000001</v>
          </cell>
          <cell r="N20">
            <v>24.8576883</v>
          </cell>
          <cell r="O20">
            <v>23.853660900000005</v>
          </cell>
          <cell r="P20">
            <v>30.2160963</v>
          </cell>
          <cell r="Q20">
            <v>27.711509900000003</v>
          </cell>
          <cell r="R20">
            <v>29.780258500000002</v>
          </cell>
          <cell r="S20">
            <v>29.206145800000002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A21" t="str">
            <v>Other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A22" t="str">
            <v>Total</v>
          </cell>
          <cell r="B22">
            <v>77.649948600000002</v>
          </cell>
          <cell r="C22">
            <v>68.333958699999982</v>
          </cell>
          <cell r="D22">
            <v>76.820182700000004</v>
          </cell>
          <cell r="E22">
            <v>72.781800800000013</v>
          </cell>
          <cell r="F22">
            <v>81.907026900000005</v>
          </cell>
          <cell r="G22">
            <v>71.211921300000014</v>
          </cell>
          <cell r="H22">
            <v>60.97360419999999</v>
          </cell>
          <cell r="I22">
            <v>56.939412900000001</v>
          </cell>
          <cell r="J22">
            <v>67.892164899999997</v>
          </cell>
          <cell r="K22">
            <v>66.367871199999996</v>
          </cell>
          <cell r="L22">
            <v>60.940898500000003</v>
          </cell>
          <cell r="M22">
            <v>55.815826699999988</v>
          </cell>
          <cell r="N22">
            <v>58.438305900000003</v>
          </cell>
          <cell r="O22">
            <v>62.954418700000012</v>
          </cell>
          <cell r="P22">
            <v>73.720188700000008</v>
          </cell>
          <cell r="Q22">
            <v>71.058769600000005</v>
          </cell>
          <cell r="R22">
            <v>72.205504499999989</v>
          </cell>
          <cell r="S22">
            <v>68.002017499999994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A23" t="str">
            <v>Accum.</v>
          </cell>
          <cell r="M23">
            <v>817.63461740000002</v>
          </cell>
          <cell r="Y23">
            <v>406.37920489999999</v>
          </cell>
        </row>
        <row r="24">
          <cell r="A24" t="str">
            <v>Struktura walutowa przychodów ze sprzedaży produktów</v>
          </cell>
        </row>
        <row r="25">
          <cell r="A25" t="str">
            <v>ATS</v>
          </cell>
          <cell r="B25">
            <v>2.6554801866282237E-3</v>
          </cell>
          <cell r="C25">
            <v>5.2772795087605564E-3</v>
          </cell>
          <cell r="D25">
            <v>2.500435344577747E-3</v>
          </cell>
          <cell r="E25">
            <v>1.569709305681263E-2</v>
          </cell>
          <cell r="F25">
            <v>5.9941731324153332E-3</v>
          </cell>
          <cell r="G25">
            <v>1.2414443872054325E-2</v>
          </cell>
          <cell r="H25">
            <v>3.8691332601263556E-3</v>
          </cell>
          <cell r="I25">
            <v>4.8238098359458153E-3</v>
          </cell>
          <cell r="J25">
            <v>1.1290554677834408E-2</v>
          </cell>
          <cell r="K25">
            <v>1.0947529080908656E-2</v>
          </cell>
          <cell r="L25">
            <v>5.9577460939470722E-3</v>
          </cell>
          <cell r="M25">
            <v>7.4136571016693393E-3</v>
          </cell>
          <cell r="N25">
            <v>8.1620213429219202E-3</v>
          </cell>
          <cell r="O25">
            <v>5.3604799626241319E-3</v>
          </cell>
          <cell r="P25">
            <v>1.8444499722231448E-3</v>
          </cell>
          <cell r="Q25">
            <v>3.7474895990881329E-4</v>
          </cell>
          <cell r="R25">
            <v>3.0256986847865598E-3</v>
          </cell>
          <cell r="S25">
            <v>3.6304908159526302E-3</v>
          </cell>
        </row>
        <row r="26">
          <cell r="A26" t="str">
            <v>BEF</v>
          </cell>
          <cell r="B26">
            <v>5.4948291363067303E-3</v>
          </cell>
          <cell r="C26">
            <v>0</v>
          </cell>
          <cell r="D26">
            <v>5.1725729623915617E-4</v>
          </cell>
          <cell r="E26">
            <v>1.2954717932728036E-2</v>
          </cell>
          <cell r="F26">
            <v>2.576151741627921E-2</v>
          </cell>
          <cell r="G26">
            <v>5.0686738036374249E-4</v>
          </cell>
          <cell r="H26">
            <v>1.9583031307832716E-3</v>
          </cell>
          <cell r="I26">
            <v>1.3985444517992211E-3</v>
          </cell>
          <cell r="J26">
            <v>1.8361014144063627E-3</v>
          </cell>
          <cell r="K26">
            <v>7.2013896386660062E-3</v>
          </cell>
          <cell r="L26">
            <v>2.0895277741925645E-3</v>
          </cell>
          <cell r="M26">
            <v>2.0386475795045426E-3</v>
          </cell>
          <cell r="N26">
            <v>2.4031309230680485E-3</v>
          </cell>
          <cell r="O26">
            <v>2.866734436227905E-3</v>
          </cell>
          <cell r="P26">
            <v>4.8231808174956552E-3</v>
          </cell>
          <cell r="Q26">
            <v>2.8174425356219507E-3</v>
          </cell>
          <cell r="R26">
            <v>2.2364819845556237E-2</v>
          </cell>
          <cell r="S26">
            <v>1.297590913387239E-2</v>
          </cell>
        </row>
        <row r="27">
          <cell r="A27" t="str">
            <v>CHF</v>
          </cell>
          <cell r="B27">
            <v>0</v>
          </cell>
          <cell r="C27">
            <v>3.6222400210512035E-4</v>
          </cell>
          <cell r="D27">
            <v>0</v>
          </cell>
          <cell r="E27">
            <v>-9.5614561930432449E-6</v>
          </cell>
          <cell r="F27">
            <v>0</v>
          </cell>
          <cell r="G27">
            <v>1.0989353828879209E-3</v>
          </cell>
          <cell r="H27">
            <v>0</v>
          </cell>
          <cell r="I27">
            <v>0</v>
          </cell>
          <cell r="J27">
            <v>0</v>
          </cell>
          <cell r="K27">
            <v>4.4813174601267009E-3</v>
          </cell>
          <cell r="L27">
            <v>0</v>
          </cell>
          <cell r="M27">
            <v>-4.0490307742767881E-6</v>
          </cell>
          <cell r="N27">
            <v>-5.3719900870706109E-5</v>
          </cell>
          <cell r="O27">
            <v>0</v>
          </cell>
          <cell r="P27">
            <v>0</v>
          </cell>
          <cell r="Q27">
            <v>3.4670569359253299E-3</v>
          </cell>
          <cell r="R27">
            <v>-6.6533708659289285E-5</v>
          </cell>
          <cell r="S27">
            <v>0</v>
          </cell>
        </row>
        <row r="28">
          <cell r="A28" t="str">
            <v>CZK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DEM</v>
          </cell>
          <cell r="B29">
            <v>0.1115666572379418</v>
          </cell>
          <cell r="C29">
            <v>0.12153675504826274</v>
          </cell>
          <cell r="D29">
            <v>0.14513498156520266</v>
          </cell>
          <cell r="E29">
            <v>0.12947296022386956</v>
          </cell>
          <cell r="F29">
            <v>0.12595859220474281</v>
          </cell>
          <cell r="G29">
            <v>0.10351412186936738</v>
          </cell>
          <cell r="H29">
            <v>0.14931281034556262</v>
          </cell>
          <cell r="I29">
            <v>0.15848515888016823</v>
          </cell>
          <cell r="J29">
            <v>0.12890846112936369</v>
          </cell>
          <cell r="K29">
            <v>0.11964741909636542</v>
          </cell>
          <cell r="L29">
            <v>0.16723064232471069</v>
          </cell>
          <cell r="M29">
            <v>0.18250069204833622</v>
          </cell>
          <cell r="N29">
            <v>0.17103510866833666</v>
          </cell>
          <cell r="O29">
            <v>0.12018303490426793</v>
          </cell>
          <cell r="P29">
            <v>0.14854420875892302</v>
          </cell>
          <cell r="Q29">
            <v>0.1426208356413759</v>
          </cell>
          <cell r="R29">
            <v>0.12006664117969014</v>
          </cell>
          <cell r="S29">
            <v>0.12368428627871225</v>
          </cell>
        </row>
        <row r="30">
          <cell r="A30" t="str">
            <v>DKK</v>
          </cell>
          <cell r="B30">
            <v>6.8276799863844339E-3</v>
          </cell>
          <cell r="C30">
            <v>5.3382404142788241E-3</v>
          </cell>
          <cell r="D30">
            <v>4.3803709933118917E-3</v>
          </cell>
          <cell r="E30">
            <v>2.9074658455002116E-3</v>
          </cell>
          <cell r="F30">
            <v>5.1799450676923544E-3</v>
          </cell>
          <cell r="G30">
            <v>4.3883410852446686E-3</v>
          </cell>
          <cell r="H30">
            <v>6.4269646700662007E-3</v>
          </cell>
          <cell r="I30">
            <v>5.6190744460591366E-3</v>
          </cell>
          <cell r="J30">
            <v>7.0158596459780889E-3</v>
          </cell>
          <cell r="K30">
            <v>2.2200377582699989E-2</v>
          </cell>
          <cell r="L30">
            <v>7.9244368213573346E-3</v>
          </cell>
          <cell r="M30">
            <v>3.0416247512105744E-3</v>
          </cell>
          <cell r="N30">
            <v>2.6509957401075175E-3</v>
          </cell>
          <cell r="O30">
            <v>5.6725104825723679E-3</v>
          </cell>
          <cell r="P30">
            <v>1.1137821463552492E-2</v>
          </cell>
          <cell r="Q30">
            <v>8.5583412634828385E-3</v>
          </cell>
          <cell r="R30">
            <v>1.2968897682862949E-2</v>
          </cell>
          <cell r="S30">
            <v>7.4132212327376905E-3</v>
          </cell>
        </row>
        <row r="31">
          <cell r="A31" t="str">
            <v>ESP</v>
          </cell>
          <cell r="B31">
            <v>2.9247640738296637E-2</v>
          </cell>
          <cell r="C31">
            <v>1.9034297510997271E-2</v>
          </cell>
          <cell r="D31">
            <v>2.2015036160542744E-2</v>
          </cell>
          <cell r="E31">
            <v>1.4351464081938459E-2</v>
          </cell>
          <cell r="F31">
            <v>2.2547247408390547E-2</v>
          </cell>
          <cell r="G31">
            <v>1.4859982439485168E-2</v>
          </cell>
          <cell r="H31">
            <v>1.4298588896603232E-2</v>
          </cell>
          <cell r="I31">
            <v>2.329569506326961E-2</v>
          </cell>
          <cell r="J31">
            <v>2.1203890053003747E-2</v>
          </cell>
          <cell r="K31">
            <v>3.4968237763817266E-2</v>
          </cell>
          <cell r="L31">
            <v>3.7330225776044307E-2</v>
          </cell>
          <cell r="M31">
            <v>3.1091366062307203E-2</v>
          </cell>
          <cell r="N31">
            <v>3.4874535950570738E-2</v>
          </cell>
          <cell r="O31">
            <v>1.8144637399376065E-2</v>
          </cell>
          <cell r="P31">
            <v>1.9937193948067033E-2</v>
          </cell>
          <cell r="Q31">
            <v>3.2650632892467078E-2</v>
          </cell>
          <cell r="R31">
            <v>2.6480744276220661E-2</v>
          </cell>
          <cell r="S31">
            <v>3.1200024322807777E-2</v>
          </cell>
        </row>
        <row r="32">
          <cell r="A32" t="str">
            <v>EUR</v>
          </cell>
          <cell r="B32">
            <v>0.17536292097429668</v>
          </cell>
          <cell r="C32">
            <v>0.24635468689742401</v>
          </cell>
          <cell r="D32">
            <v>0.19164805110519478</v>
          </cell>
          <cell r="E32">
            <v>0.1700841043218595</v>
          </cell>
          <cell r="F32">
            <v>0.13897289562099829</v>
          </cell>
          <cell r="G32">
            <v>0.18913146077411053</v>
          </cell>
          <cell r="H32">
            <v>0.13661325272288893</v>
          </cell>
          <cell r="I32">
            <v>0.135166783568996</v>
          </cell>
          <cell r="J32">
            <v>8.3278079412076614E-2</v>
          </cell>
          <cell r="K32">
            <v>0.14536924908930937</v>
          </cell>
          <cell r="L32">
            <v>0.15026463385668656</v>
          </cell>
          <cell r="M32">
            <v>0.11761454032176866</v>
          </cell>
          <cell r="N32">
            <v>0.15411268107962039</v>
          </cell>
          <cell r="O32">
            <v>0.26663866407839609</v>
          </cell>
          <cell r="P32">
            <v>0.23386011354580266</v>
          </cell>
          <cell r="Q32">
            <v>0.24713462390150928</v>
          </cell>
          <cell r="R32">
            <v>0.21970811103466498</v>
          </cell>
          <cell r="S32">
            <v>0.24419441232019329</v>
          </cell>
        </row>
        <row r="33">
          <cell r="A33" t="str">
            <v>FRF</v>
          </cell>
          <cell r="B33">
            <v>1.7861564946354647E-2</v>
          </cell>
          <cell r="C33">
            <v>1.8708509273003677E-2</v>
          </cell>
          <cell r="D33">
            <v>6.3008285451526267E-3</v>
          </cell>
          <cell r="E33">
            <v>2.3243401254232222E-2</v>
          </cell>
          <cell r="F33">
            <v>2.0844842800660852E-2</v>
          </cell>
          <cell r="G33">
            <v>3.9714129999185957E-2</v>
          </cell>
          <cell r="H33">
            <v>2.1577732155777667E-2</v>
          </cell>
          <cell r="I33">
            <v>4.5622990608672045E-2</v>
          </cell>
          <cell r="J33">
            <v>1.9708673334704635E-2</v>
          </cell>
          <cell r="K33">
            <v>3.3416093659487452E-2</v>
          </cell>
          <cell r="L33">
            <v>3.5480686258670763E-2</v>
          </cell>
          <cell r="M33">
            <v>3.8519637298501219E-2</v>
          </cell>
          <cell r="N33">
            <v>5.3301231992079361E-2</v>
          </cell>
          <cell r="O33">
            <v>2.6211986927614971E-2</v>
          </cell>
          <cell r="P33">
            <v>2.6503084629244847E-2</v>
          </cell>
          <cell r="Q33">
            <v>2.9842254684916466E-2</v>
          </cell>
          <cell r="R33">
            <v>4.0338485551333562E-2</v>
          </cell>
          <cell r="S33">
            <v>3.3709916033005931E-2</v>
          </cell>
        </row>
        <row r="34">
          <cell r="A34" t="str">
            <v>GBP</v>
          </cell>
          <cell r="B34">
            <v>3.8160586754078032E-2</v>
          </cell>
          <cell r="C34">
            <v>3.3590219909211856E-2</v>
          </cell>
          <cell r="D34">
            <v>2.7230659007531882E-2</v>
          </cell>
          <cell r="E34">
            <v>1.9735323723949403E-2</v>
          </cell>
          <cell r="F34">
            <v>4.0229173548478533E-3</v>
          </cell>
          <cell r="G34">
            <v>2.3272715715928868E-2</v>
          </cell>
          <cell r="H34">
            <v>8.2859740149656448E-3</v>
          </cell>
          <cell r="I34">
            <v>1.1999603880706681E-2</v>
          </cell>
          <cell r="J34">
            <v>2.2870915992840878E-3</v>
          </cell>
          <cell r="K34">
            <v>5.2209280444722173E-2</v>
          </cell>
          <cell r="L34">
            <v>1.9628806424637799E-2</v>
          </cell>
          <cell r="M34">
            <v>2.6191830999073965E-2</v>
          </cell>
          <cell r="N34">
            <v>9.0935490311672418E-3</v>
          </cell>
          <cell r="O34">
            <v>5.2964442669057629E-2</v>
          </cell>
          <cell r="P34">
            <v>7.6073679393606859E-3</v>
          </cell>
          <cell r="Q34">
            <v>2.7028551307761457E-2</v>
          </cell>
          <cell r="R34">
            <v>5.3226137350788821E-2</v>
          </cell>
          <cell r="S34">
            <v>3.8615266083833468E-3</v>
          </cell>
        </row>
        <row r="35">
          <cell r="A35" t="str">
            <v>NLG</v>
          </cell>
          <cell r="B35">
            <v>1.0907157252129847E-2</v>
          </cell>
          <cell r="C35">
            <v>1.175922213913827E-2</v>
          </cell>
          <cell r="D35">
            <v>2.4072253345474012E-2</v>
          </cell>
          <cell r="E35">
            <v>3.102634278320851E-2</v>
          </cell>
          <cell r="F35">
            <v>4.2007901278125863E-2</v>
          </cell>
          <cell r="G35">
            <v>4.3430177750308767E-2</v>
          </cell>
          <cell r="H35">
            <v>7.4522499688479973E-2</v>
          </cell>
          <cell r="I35">
            <v>7.6555652367817084E-2</v>
          </cell>
          <cell r="J35">
            <v>4.5483117301507642E-2</v>
          </cell>
          <cell r="K35">
            <v>6.4007334018572531E-2</v>
          </cell>
          <cell r="L35">
            <v>4.9678816271473254E-2</v>
          </cell>
          <cell r="M35">
            <v>5.7012562352677661E-2</v>
          </cell>
          <cell r="N35">
            <v>4.178065161878692E-2</v>
          </cell>
          <cell r="O35">
            <v>3.8614469805278329E-2</v>
          </cell>
          <cell r="P35">
            <v>3.1434907328173986E-2</v>
          </cell>
          <cell r="Q35">
            <v>2.8349619777261102E-2</v>
          </cell>
          <cell r="R35">
            <v>2.6656480185662305E-2</v>
          </cell>
          <cell r="S35">
            <v>2.872742121217213E-2</v>
          </cell>
        </row>
        <row r="36">
          <cell r="A36" t="str">
            <v>NOK</v>
          </cell>
          <cell r="B36">
            <v>0</v>
          </cell>
          <cell r="C36">
            <v>5.2211083155058024E-4</v>
          </cell>
          <cell r="D36">
            <v>0</v>
          </cell>
          <cell r="E36">
            <v>9.3987781626859643E-4</v>
          </cell>
          <cell r="F36">
            <v>0</v>
          </cell>
          <cell r="G36">
            <v>1.009930622388642E-3</v>
          </cell>
          <cell r="H36">
            <v>1.7134545574394636E-3</v>
          </cell>
          <cell r="I36">
            <v>5.9351156393816626E-4</v>
          </cell>
          <cell r="J36">
            <v>0</v>
          </cell>
          <cell r="K36">
            <v>3.6552671588477889E-3</v>
          </cell>
          <cell r="L36">
            <v>5.0196453864230434E-3</v>
          </cell>
          <cell r="M36">
            <v>1.2783560545202857E-3</v>
          </cell>
          <cell r="N36">
            <v>5.3255855933359627E-3</v>
          </cell>
          <cell r="O36">
            <v>-1.0274576643815472E-4</v>
          </cell>
          <cell r="P36">
            <v>1.4275614571236169E-3</v>
          </cell>
          <cell r="Q36">
            <v>0</v>
          </cell>
          <cell r="R36">
            <v>1.0445921058553093E-3</v>
          </cell>
          <cell r="S36">
            <v>0</v>
          </cell>
        </row>
        <row r="37">
          <cell r="A37" t="str">
            <v>PTE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-5.2406636395240358E-5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-2.555071252113954E-5</v>
          </cell>
        </row>
        <row r="38">
          <cell r="A38" t="str">
            <v>SEK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USD</v>
          </cell>
          <cell r="B39">
            <v>0.13195439513787391</v>
          </cell>
          <cell r="C39">
            <v>8.562305640284823E-2</v>
          </cell>
          <cell r="D39">
            <v>0.11208291099260818</v>
          </cell>
          <cell r="E39">
            <v>8.7529737241675939E-2</v>
          </cell>
          <cell r="F39">
            <v>0.12328528677189722</v>
          </cell>
          <cell r="G39">
            <v>0.1207358703857917</v>
          </cell>
          <cell r="H39">
            <v>0.10122656157498397</v>
          </cell>
          <cell r="I39">
            <v>9.9408490739812311E-2</v>
          </cell>
          <cell r="J39">
            <v>0.2126683722822337</v>
          </cell>
          <cell r="K39">
            <v>6.9170710420496356E-2</v>
          </cell>
          <cell r="L39">
            <v>0.10441683264646975</v>
          </cell>
          <cell r="M39">
            <v>0.13135515737152026</v>
          </cell>
          <cell r="N39">
            <v>9.1947887900699729E-2</v>
          </cell>
          <cell r="O39">
            <v>8.4542105382032523E-2</v>
          </cell>
          <cell r="P39">
            <v>0.10300464952553762</v>
          </cell>
          <cell r="Q39">
            <v>8.717573826383844E-2</v>
          </cell>
          <cell r="R39">
            <v>6.1748415593439986E-2</v>
          </cell>
          <cell r="S39">
            <v>8.1138941208619295E-2</v>
          </cell>
        </row>
        <row r="40">
          <cell r="A40" t="str">
            <v>PLN</v>
          </cell>
          <cell r="B40">
            <v>0.46996108764970901</v>
          </cell>
          <cell r="C40">
            <v>0.45189339806241907</v>
          </cell>
          <cell r="D40">
            <v>0.46411721564416436</v>
          </cell>
          <cell r="E40">
            <v>0.49206707317414988</v>
          </cell>
          <cell r="F40">
            <v>0.48542468094394958</v>
          </cell>
          <cell r="G40">
            <v>0.44592302272288215</v>
          </cell>
          <cell r="H40">
            <v>0.4801947249823228</v>
          </cell>
          <cell r="I40">
            <v>0.43703068459281569</v>
          </cell>
          <cell r="J40">
            <v>0.4663722057860023</v>
          </cell>
          <cell r="K40">
            <v>0.43272579458598026</v>
          </cell>
          <cell r="L40">
            <v>0.41497800036538685</v>
          </cell>
          <cell r="M40">
            <v>0.4019459770896846</v>
          </cell>
          <cell r="N40">
            <v>0.42536634006017615</v>
          </cell>
          <cell r="O40">
            <v>0.37890367971899008</v>
          </cell>
          <cell r="P40">
            <v>0.40987546061449509</v>
          </cell>
          <cell r="Q40">
            <v>0.38998015383593132</v>
          </cell>
          <cell r="R40">
            <v>0.41243751021779795</v>
          </cell>
          <cell r="S40">
            <v>0.42948940154606446</v>
          </cell>
        </row>
        <row r="41">
          <cell r="A41" t="str">
            <v>Other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Total</v>
          </cell>
          <cell r="B42">
            <v>1</v>
          </cell>
          <cell r="C42">
            <v>1</v>
          </cell>
          <cell r="D42">
            <v>1</v>
          </cell>
          <cell r="E42">
            <v>1</v>
          </cell>
          <cell r="F42">
            <v>1</v>
          </cell>
          <cell r="G42">
            <v>1</v>
          </cell>
          <cell r="H42">
            <v>1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</row>
        <row r="44">
          <cell r="A44" t="str">
            <v>Kurs waluty</v>
          </cell>
        </row>
        <row r="45">
          <cell r="A45" t="str">
            <v>ATS</v>
          </cell>
          <cell r="B45">
            <v>0.27477248420042127</v>
          </cell>
          <cell r="C45">
            <v>0.27551898173831257</v>
          </cell>
          <cell r="D45">
            <v>0.26937064918018072</v>
          </cell>
          <cell r="E45">
            <v>0.26679868397748852</v>
          </cell>
          <cell r="F45">
            <v>0.27194829488968747</v>
          </cell>
          <cell r="G45">
            <v>0.27651390383666408</v>
          </cell>
          <cell r="H45">
            <v>0.27391583713412387</v>
          </cell>
          <cell r="I45">
            <v>0.27547018198299095</v>
          </cell>
          <cell r="J45">
            <v>0.29959526860502395</v>
          </cell>
          <cell r="K45">
            <v>0.30271782841711359</v>
          </cell>
          <cell r="L45">
            <v>0.29394554771393971</v>
          </cell>
          <cell r="M45">
            <v>0.29688923059659617</v>
          </cell>
          <cell r="N45">
            <v>0.30105476375636042</v>
          </cell>
          <cell r="O45">
            <v>0.30884309414259931</v>
          </cell>
          <cell r="P45">
            <v>0.3121928685227589</v>
          </cell>
          <cell r="Q45">
            <v>0.30969983915593507</v>
          </cell>
          <cell r="R45">
            <v>0.30713560805784951</v>
          </cell>
          <cell r="S45">
            <v>0.30257527745895335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A46" t="str">
            <v>BEF</v>
          </cell>
          <cell r="B46">
            <v>9.383000901633938E-2</v>
          </cell>
          <cell r="C46">
            <v>0</v>
          </cell>
          <cell r="D46">
            <v>9.462008662915436E-2</v>
          </cell>
          <cell r="E46">
            <v>9.0750498064437995E-2</v>
          </cell>
          <cell r="F46">
            <v>0.11359451511739437</v>
          </cell>
          <cell r="G46">
            <v>8.3034119880427189E-3</v>
          </cell>
          <cell r="H46">
            <v>9.3563277654712118E-2</v>
          </cell>
          <cell r="I46">
            <v>9.3160041708475166E-2</v>
          </cell>
          <cell r="J46">
            <v>0.1022050136306803</v>
          </cell>
          <cell r="K46">
            <v>0.10471808946046425</v>
          </cell>
          <cell r="L46">
            <v>0.10002133366176909</v>
          </cell>
          <cell r="M46">
            <v>0.10099998047259863</v>
          </cell>
          <cell r="N46">
            <v>0.10048725638790579</v>
          </cell>
          <cell r="O46">
            <v>0.10565785441028</v>
          </cell>
          <cell r="P46">
            <v>0.10681638180159249</v>
          </cell>
          <cell r="Q46">
            <v>0.10577856434410041</v>
          </cell>
          <cell r="R46">
            <v>0.10443554132685888</v>
          </cell>
          <cell r="S46">
            <v>0.10249844400390527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A47" t="str">
            <v>CHF</v>
          </cell>
          <cell r="B47">
            <v>0</v>
          </cell>
          <cell r="C47">
            <v>2.4250933210538177</v>
          </cell>
          <cell r="D47">
            <v>0</v>
          </cell>
          <cell r="E47">
            <v>2.2726975832789029</v>
          </cell>
          <cell r="F47">
            <v>0</v>
          </cell>
          <cell r="G47">
            <v>2.3323974809476549</v>
          </cell>
          <cell r="H47">
            <v>0</v>
          </cell>
          <cell r="I47">
            <v>0</v>
          </cell>
          <cell r="J47">
            <v>0</v>
          </cell>
          <cell r="K47">
            <v>2.6427583841449866</v>
          </cell>
          <cell r="L47">
            <v>0</v>
          </cell>
          <cell r="M47">
            <v>2.2944162436548226</v>
          </cell>
          <cell r="N47">
            <v>2.6442890835579518</v>
          </cell>
          <cell r="O47">
            <v>0</v>
          </cell>
          <cell r="P47">
            <v>0</v>
          </cell>
          <cell r="Q47">
            <v>2.6712987359395228</v>
          </cell>
          <cell r="R47">
            <v>2.6044128808413753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A48" t="str">
            <v>CZK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A49" t="str">
            <v>DEM</v>
          </cell>
          <cell r="B49">
            <v>2.0414741991489622</v>
          </cell>
          <cell r="C49">
            <v>1.9439528606351473</v>
          </cell>
          <cell r="D49">
            <v>1.9143306780204576</v>
          </cell>
          <cell r="E49">
            <v>1.8787288903121326</v>
          </cell>
          <cell r="F49">
            <v>1.9107883606472822</v>
          </cell>
          <cell r="G49">
            <v>1.9572514351259354</v>
          </cell>
          <cell r="H49">
            <v>1.9256153683567852</v>
          </cell>
          <cell r="I49">
            <v>1.9612326050002666</v>
          </cell>
          <cell r="J49">
            <v>2.1089355787811148</v>
          </cell>
          <cell r="K49">
            <v>2.1416133089057681</v>
          </cell>
          <cell r="L49">
            <v>2.0577253013202252</v>
          </cell>
          <cell r="M49">
            <v>2.0770772991492743</v>
          </cell>
          <cell r="N49">
            <v>2.0873893140892297</v>
          </cell>
          <cell r="O49">
            <v>2.1705228654200637</v>
          </cell>
          <cell r="P49">
            <v>2.2017589128332076</v>
          </cell>
          <cell r="Q49">
            <v>2.1883575562595428</v>
          </cell>
          <cell r="R49">
            <v>2.1500872041143717</v>
          </cell>
          <cell r="S49">
            <v>2.1076712510566198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A50" t="str">
            <v>DKK</v>
          </cell>
          <cell r="B50">
            <v>0.51020572154784793</v>
          </cell>
          <cell r="C50">
            <v>0.51054224813866678</v>
          </cell>
          <cell r="D50">
            <v>0.50330844019821774</v>
          </cell>
          <cell r="E50">
            <v>0.49320007654007181</v>
          </cell>
          <cell r="F50">
            <v>0.49927563510932083</v>
          </cell>
          <cell r="G50">
            <v>0.51391575393130451</v>
          </cell>
          <cell r="H50">
            <v>0.5057827964885947</v>
          </cell>
          <cell r="I50">
            <v>0.51083485252140504</v>
          </cell>
          <cell r="J50">
            <v>0.55746408688409232</v>
          </cell>
          <cell r="K50">
            <v>0.56420342545452351</v>
          </cell>
          <cell r="L50">
            <v>0.54089983924961638</v>
          </cell>
          <cell r="M50">
            <v>0.55643091416871537</v>
          </cell>
          <cell r="N50">
            <v>0.55048072993914576</v>
          </cell>
          <cell r="O50">
            <v>0.56855668338644327</v>
          </cell>
          <cell r="P50">
            <v>0.57908797777992027</v>
          </cell>
          <cell r="Q50">
            <v>0.57762093710298024</v>
          </cell>
          <cell r="R50">
            <v>0.56690114966855598</v>
          </cell>
          <cell r="S50">
            <v>0.55478275262328691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A51" t="str">
            <v>ESP</v>
          </cell>
          <cell r="B51">
            <v>2.2888676761046365E-2</v>
          </cell>
          <cell r="C51">
            <v>2.2919085809123493E-2</v>
          </cell>
          <cell r="D51">
            <v>2.2659171486086451E-2</v>
          </cell>
          <cell r="E51">
            <v>2.2065293343811753E-2</v>
          </cell>
          <cell r="F51">
            <v>2.2591597529413747E-2</v>
          </cell>
          <cell r="G51">
            <v>2.3078399542605325E-2</v>
          </cell>
          <cell r="H51">
            <v>2.2700567810178162E-2</v>
          </cell>
          <cell r="I51">
            <v>2.2913169199772297E-2</v>
          </cell>
          <cell r="J51">
            <v>2.487683566238404E-2</v>
          </cell>
          <cell r="K51">
            <v>2.5140273979743447E-2</v>
          </cell>
          <cell r="L51">
            <v>2.4091326320340896E-2</v>
          </cell>
          <cell r="M51">
            <v>2.4332223157178003E-2</v>
          </cell>
          <cell r="N51">
            <v>2.4524826970812423E-2</v>
          </cell>
          <cell r="O51">
            <v>2.5520753432156588E-2</v>
          </cell>
          <cell r="P51">
            <v>2.5879024810820689E-2</v>
          </cell>
          <cell r="Q51">
            <v>2.5732890055171469E-2</v>
          </cell>
          <cell r="R51">
            <v>2.5267890874012038E-2</v>
          </cell>
          <cell r="S51">
            <v>2.477200171843524E-2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A52" t="str">
            <v>EUR</v>
          </cell>
          <cell r="B52">
            <v>4.1618174150059977</v>
          </cell>
          <cell r="C52">
            <v>4.0783722648055605</v>
          </cell>
          <cell r="D52">
            <v>3.7881141717309292</v>
          </cell>
          <cell r="E52">
            <v>3.7234905744371614</v>
          </cell>
          <cell r="F52">
            <v>3.7715766522052947</v>
          </cell>
          <cell r="G52">
            <v>3.8497870934344971</v>
          </cell>
          <cell r="H52">
            <v>3.8169639432693141</v>
          </cell>
          <cell r="I52">
            <v>3.8731111687043778</v>
          </cell>
          <cell r="J52">
            <v>4.1506749886761645</v>
          </cell>
          <cell r="K52">
            <v>4.2054352709516953</v>
          </cell>
          <cell r="L52">
            <v>4.0457296196508779</v>
          </cell>
          <cell r="M52">
            <v>4.0777291020005473</v>
          </cell>
          <cell r="N52">
            <v>4.0949162357367541</v>
          </cell>
          <cell r="O52">
            <v>4.240724458520166</v>
          </cell>
          <cell r="P52">
            <v>4.3063785075384429</v>
          </cell>
          <cell r="Q52">
            <v>4.2789273234386078</v>
          </cell>
          <cell r="R52">
            <v>4.2045656996760252</v>
          </cell>
          <cell r="S52">
            <v>4.1293803808018037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A53" t="str">
            <v>FRF</v>
          </cell>
          <cell r="B53">
            <v>0.57920916825798374</v>
          </cell>
          <cell r="C53">
            <v>0.57836950141320731</v>
          </cell>
          <cell r="D53">
            <v>0.57159254799389092</v>
          </cell>
          <cell r="E53">
            <v>0.56330317356062631</v>
          </cell>
          <cell r="F53">
            <v>0.57184356730576613</v>
          </cell>
          <cell r="G53">
            <v>0.57809625738145398</v>
          </cell>
          <cell r="H53">
            <v>0.57496135087012101</v>
          </cell>
          <cell r="I53">
            <v>0.59110925362005584</v>
          </cell>
          <cell r="J53">
            <v>0.62783703675203373</v>
          </cell>
          <cell r="K53">
            <v>0.64108829157025782</v>
          </cell>
          <cell r="L53">
            <v>0.61353268631378755</v>
          </cell>
          <cell r="M53">
            <v>0.62030161296767561</v>
          </cell>
          <cell r="N53">
            <v>0.62191355427238193</v>
          </cell>
          <cell r="O53">
            <v>0.64370461323998196</v>
          </cell>
          <cell r="P53">
            <v>0.65703213962379048</v>
          </cell>
          <cell r="Q53">
            <v>0.65179283811451161</v>
          </cell>
          <cell r="R53">
            <v>0.64223550893446379</v>
          </cell>
          <cell r="S53">
            <v>0.63085442912566714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A54" t="str">
            <v>GBP</v>
          </cell>
          <cell r="B54">
            <v>5.7894200474146817</v>
          </cell>
          <cell r="C54">
            <v>5.818853585662926</v>
          </cell>
          <cell r="D54">
            <v>5.7431608159222174</v>
          </cell>
          <cell r="E54">
            <v>5.7316213689357225</v>
          </cell>
          <cell r="F54">
            <v>5.6439809049753613</v>
          </cell>
          <cell r="G54">
            <v>5.7886933432437333</v>
          </cell>
          <cell r="H54">
            <v>5.684536641568366</v>
          </cell>
          <cell r="I54">
            <v>5.6520880244464555</v>
          </cell>
          <cell r="J54">
            <v>6.0263290667618827</v>
          </cell>
          <cell r="K54">
            <v>5.9912640409222719</v>
          </cell>
          <cell r="L54">
            <v>5.7453210485692612</v>
          </cell>
          <cell r="M54">
            <v>5.8055197599192754</v>
          </cell>
          <cell r="N54">
            <v>5.8173709428992728</v>
          </cell>
          <cell r="O54">
            <v>6.1828194776077758</v>
          </cell>
          <cell r="P54">
            <v>6.4012706283058369</v>
          </cell>
          <cell r="Q54">
            <v>6.4206054094314542</v>
          </cell>
          <cell r="R54">
            <v>6.3900010109024494</v>
          </cell>
          <cell r="S54">
            <v>6.2979309220072475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A55" t="str">
            <v>NLG</v>
          </cell>
          <cell r="B55">
            <v>1.714500005769386</v>
          </cell>
          <cell r="C55">
            <v>1.7227818294901918</v>
          </cell>
          <cell r="D55">
            <v>1.6968708317703429</v>
          </cell>
          <cell r="E55">
            <v>1.6707423208588839</v>
          </cell>
          <cell r="F55">
            <v>1.7105401625239258</v>
          </cell>
          <cell r="G55">
            <v>1.7404898600414354</v>
          </cell>
          <cell r="H55">
            <v>1.7097904435850917</v>
          </cell>
          <cell r="I55">
            <v>1.7297857907714365</v>
          </cell>
          <cell r="J55">
            <v>1.8738149192680247</v>
          </cell>
          <cell r="K55">
            <v>1.9009100899699476</v>
          </cell>
          <cell r="L55">
            <v>1.8282693974553512</v>
          </cell>
          <cell r="M55">
            <v>1.8452167869440752</v>
          </cell>
          <cell r="N55">
            <v>1.8507117301364366</v>
          </cell>
          <cell r="O55">
            <v>1.9273487603594088</v>
          </cell>
          <cell r="P55">
            <v>1.9544773962446735</v>
          </cell>
          <cell r="Q55">
            <v>1.9413132387775205</v>
          </cell>
          <cell r="R55">
            <v>1.9086871963545087</v>
          </cell>
          <cell r="S55">
            <v>1.8638855481606331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A56" t="str">
            <v>NOK</v>
          </cell>
          <cell r="B56">
            <v>0</v>
          </cell>
          <cell r="C56">
            <v>0.46790013521116414</v>
          </cell>
          <cell r="D56">
            <v>0</v>
          </cell>
          <cell r="E56">
            <v>0.45289989406779657</v>
          </cell>
          <cell r="F56">
            <v>0</v>
          </cell>
          <cell r="G56">
            <v>0.46050003809801882</v>
          </cell>
          <cell r="H56">
            <v>0.45543732235958778</v>
          </cell>
          <cell r="I56">
            <v>0.45209994996615355</v>
          </cell>
          <cell r="J56">
            <v>0</v>
          </cell>
          <cell r="K56">
            <v>0.47552767900039566</v>
          </cell>
          <cell r="L56">
            <v>0.46555838311665487</v>
          </cell>
          <cell r="M56">
            <v>0.46694156465425285</v>
          </cell>
          <cell r="N56">
            <v>0.4673346618756653</v>
          </cell>
          <cell r="O56">
            <v>0.48139768540914674</v>
          </cell>
          <cell r="P56">
            <v>0.50423912142501559</v>
          </cell>
          <cell r="Q56">
            <v>0</v>
          </cell>
          <cell r="R56">
            <v>0.51269967508190928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A57" t="str">
            <v>PTE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2.0585869923685322E-2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1.8859425370947258E-2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A58" t="str">
            <v>SEK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USD</v>
          </cell>
          <cell r="B59">
            <v>3.5142777139907895</v>
          </cell>
          <cell r="C59">
            <v>3.5421530423361145</v>
          </cell>
          <cell r="D59">
            <v>3.4673472392396909</v>
          </cell>
          <cell r="E59">
            <v>3.4360272928757758</v>
          </cell>
          <cell r="F59">
            <v>3.3967640102836065</v>
          </cell>
          <cell r="G59">
            <v>3.4673330006005649</v>
          </cell>
          <cell r="H59">
            <v>3.4774815660438279</v>
          </cell>
          <cell r="I59">
            <v>3.4884258015243836</v>
          </cell>
          <cell r="J59">
            <v>3.6038634990775877</v>
          </cell>
          <cell r="K59">
            <v>3.5208362796904593</v>
          </cell>
          <cell r="L59">
            <v>3.4516745644802285</v>
          </cell>
          <cell r="M59">
            <v>3.4937462357401294</v>
          </cell>
          <cell r="N59">
            <v>3.4905401072325586</v>
          </cell>
          <cell r="O59">
            <v>3.765256123839261</v>
          </cell>
          <cell r="P59">
            <v>3.9609921527359528</v>
          </cell>
          <cell r="Q59">
            <v>3.9878765245517749</v>
          </cell>
          <cell r="R59">
            <v>3.9544594300708029</v>
          </cell>
          <cell r="S59">
            <v>3.9648642175571629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A60" t="str">
            <v>PLN</v>
          </cell>
          <cell r="B60">
            <v>1</v>
          </cell>
          <cell r="C60">
            <v>1</v>
          </cell>
          <cell r="D60">
            <v>1</v>
          </cell>
          <cell r="E60">
            <v>1</v>
          </cell>
          <cell r="F60">
            <v>1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2">
          <cell r="A62" t="str">
            <v>Przychody ze sprzedaży produktów w walucie</v>
          </cell>
        </row>
        <row r="63">
          <cell r="A63" t="str">
            <v>ATS</v>
          </cell>
          <cell r="B63">
            <v>0.75043139999999997</v>
          </cell>
          <cell r="C63">
            <v>1.3088658999999998</v>
          </cell>
          <cell r="D63">
            <v>0.71308400000000005</v>
          </cell>
          <cell r="E63">
            <v>4.2821151999999998</v>
          </cell>
          <cell r="F63">
            <v>1.8053611999999999</v>
          </cell>
          <cell r="G63">
            <v>3.1971498999999999</v>
          </cell>
          <cell r="H63">
            <v>0.86126819999999993</v>
          </cell>
          <cell r="I63">
            <v>0.99707669999999993</v>
          </cell>
          <cell r="J63">
            <v>2.5585857999999999</v>
          </cell>
          <cell r="K63">
            <v>2.4001367999999998</v>
          </cell>
          <cell r="L63">
            <v>1.2351621000000002</v>
          </cell>
          <cell r="M63">
            <v>1.3937838</v>
          </cell>
          <cell r="N63">
            <v>1.5843453000000001</v>
          </cell>
          <cell r="O63">
            <v>1.0926775</v>
          </cell>
          <cell r="P63">
            <v>0.43554229999999999</v>
          </cell>
          <cell r="Q63">
            <v>8.5983899999999988E-2</v>
          </cell>
          <cell r="R63">
            <v>0.71132130000000005</v>
          </cell>
          <cell r="S63">
            <v>0.81593150000000003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A64" t="str">
            <v>BEF</v>
          </cell>
          <cell r="B64">
            <v>4.5472999999999999</v>
          </cell>
          <cell r="C64">
            <v>0</v>
          </cell>
          <cell r="D64">
            <v>0.41995100000000002</v>
          </cell>
          <cell r="E64">
            <v>10.389669699999999</v>
          </cell>
          <cell r="F64">
            <v>18.575274499999999</v>
          </cell>
          <cell r="G64">
            <v>4.3470082000000003</v>
          </cell>
          <cell r="H64">
            <v>1.2761929999999999</v>
          </cell>
          <cell r="I64">
            <v>0.8547903</v>
          </cell>
          <cell r="J64">
            <v>1.2196750000000001</v>
          </cell>
          <cell r="K64">
            <v>4.5640720000000004</v>
          </cell>
          <cell r="L64">
            <v>1.2731053999999999</v>
          </cell>
          <cell r="M64">
            <v>1.126622</v>
          </cell>
          <cell r="N64">
            <v>1.3975393999999999</v>
          </cell>
          <cell r="O64">
            <v>1.7080945000000001</v>
          </cell>
          <cell r="P64">
            <v>3.3287572000000001</v>
          </cell>
          <cell r="Q64">
            <v>1.8926708000000001</v>
          </cell>
          <cell r="R64">
            <v>15.4627733</v>
          </cell>
          <cell r="S64">
            <v>8.608794099999999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A65" t="str">
            <v>CHF</v>
          </cell>
          <cell r="B65">
            <v>0</v>
          </cell>
          <cell r="C65">
            <v>1.0206700000000001E-2</v>
          </cell>
          <cell r="D65">
            <v>0</v>
          </cell>
          <cell r="E65">
            <v>-3.0619999999999996E-4</v>
          </cell>
          <cell r="F65">
            <v>0</v>
          </cell>
          <cell r="G65">
            <v>3.35523E-2</v>
          </cell>
          <cell r="H65">
            <v>0</v>
          </cell>
          <cell r="I65">
            <v>0</v>
          </cell>
          <cell r="J65">
            <v>0</v>
          </cell>
          <cell r="K65">
            <v>0.11253980000000001</v>
          </cell>
          <cell r="L65">
            <v>0</v>
          </cell>
          <cell r="M65">
            <v>-9.8499999999999995E-5</v>
          </cell>
          <cell r="N65">
            <v>-1.1872E-3</v>
          </cell>
          <cell r="O65">
            <v>0</v>
          </cell>
          <cell r="P65">
            <v>0</v>
          </cell>
          <cell r="Q65">
            <v>9.2226600000000006E-2</v>
          </cell>
          <cell r="R65">
            <v>-1.8445999999999998E-3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A66" t="str">
            <v>CZK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A67" t="str">
            <v>DEM</v>
          </cell>
          <cell r="B67">
            <v>4.2435732000000002</v>
          </cell>
          <cell r="C67">
            <v>4.2722680000000004</v>
          </cell>
          <cell r="D67">
            <v>5.8241222000000006</v>
          </cell>
          <cell r="E67">
            <v>5.0157717000000002</v>
          </cell>
          <cell r="F67">
            <v>5.3992864999999997</v>
          </cell>
          <cell r="G67">
            <v>3.7662200000000001</v>
          </cell>
          <cell r="H67">
            <v>4.7279120999999993</v>
          </cell>
          <cell r="I67">
            <v>4.6012145000000002</v>
          </cell>
          <cell r="J67">
            <v>4.1499012999999998</v>
          </cell>
          <cell r="K67">
            <v>3.7078329999999999</v>
          </cell>
          <cell r="L67">
            <v>4.9526462999999996</v>
          </cell>
          <cell r="M67">
            <v>4.9042117999999997</v>
          </cell>
          <cell r="N67">
            <v>4.7882787999999996</v>
          </cell>
          <cell r="O67">
            <v>3.4858205</v>
          </cell>
          <cell r="P67">
            <v>4.9736177000000001</v>
          </cell>
          <cell r="Q67">
            <v>4.631081</v>
          </cell>
          <cell r="R67">
            <v>4.0321492000000001</v>
          </cell>
          <cell r="S67">
            <v>3.9905564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</row>
        <row r="68">
          <cell r="A68" t="str">
            <v>DKK</v>
          </cell>
          <cell r="B68">
            <v>1.0391279</v>
          </cell>
          <cell r="C68">
            <v>0.71450130000000001</v>
          </cell>
          <cell r="D68">
            <v>0.66857790000000006</v>
          </cell>
          <cell r="E68">
            <v>0.4290563</v>
          </cell>
          <cell r="F68">
            <v>0.8497789</v>
          </cell>
          <cell r="G68">
            <v>0.60808059999999997</v>
          </cell>
          <cell r="H68">
            <v>0.77478950000000002</v>
          </cell>
          <cell r="I68">
            <v>0.62632140000000003</v>
          </cell>
          <cell r="J68">
            <v>0.85444409999999993</v>
          </cell>
          <cell r="K68">
            <v>2.6114549</v>
          </cell>
          <cell r="L68">
            <v>0.89281280000000007</v>
          </cell>
          <cell r="M68">
            <v>0.30510670000000001</v>
          </cell>
          <cell r="N68">
            <v>0.28142620000000002</v>
          </cell>
          <cell r="O68">
            <v>0.6280985</v>
          </cell>
          <cell r="P68">
            <v>1.4178887</v>
          </cell>
          <cell r="Q68">
            <v>1.0528448000000001</v>
          </cell>
          <cell r="R68">
            <v>1.6518326000000001</v>
          </cell>
          <cell r="S68">
            <v>0.90866919999999995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A69" t="str">
            <v>ESP</v>
          </cell>
          <cell r="B69">
            <v>99.222765199999998</v>
          </cell>
          <cell r="C69">
            <v>56.751342999999999</v>
          </cell>
          <cell r="D69">
            <v>74.636404999999996</v>
          </cell>
          <cell r="E69">
            <v>47.337933999999997</v>
          </cell>
          <cell r="F69">
            <v>81.746233200000006</v>
          </cell>
          <cell r="G69">
            <v>45.852741999999999</v>
          </cell>
          <cell r="H69">
            <v>38.405933600000004</v>
          </cell>
          <cell r="I69">
            <v>57.889992799999995</v>
          </cell>
          <cell r="J69">
            <v>57.868212</v>
          </cell>
          <cell r="K69">
            <v>92.312736999999998</v>
          </cell>
          <cell r="L69">
            <v>94.4297325</v>
          </cell>
          <cell r="M69">
            <v>71.320663499999995</v>
          </cell>
          <cell r="N69">
            <v>83.099823799999996</v>
          </cell>
          <cell r="O69">
            <v>44.759066500000003</v>
          </cell>
          <cell r="P69">
            <v>56.794014099999998</v>
          </cell>
          <cell r="Q69">
            <v>90.1614158</v>
          </cell>
          <cell r="R69">
            <v>75.671353400000001</v>
          </cell>
          <cell r="S69">
            <v>85.647684999999996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A70" t="str">
            <v>EUR</v>
          </cell>
          <cell r="B70">
            <v>3.2718691</v>
          </cell>
          <cell r="C70">
            <v>4.1277229999999996</v>
          </cell>
          <cell r="D70">
            <v>3.8864822000000001</v>
          </cell>
          <cell r="E70">
            <v>3.324576</v>
          </cell>
          <cell r="F70">
            <v>3.0180632000000003</v>
          </cell>
          <cell r="G70">
            <v>3.4984829999999998</v>
          </cell>
          <cell r="H70">
            <v>2.1823109999999999</v>
          </cell>
          <cell r="I70">
            <v>1.987115</v>
          </cell>
          <cell r="J70">
            <v>1.362171</v>
          </cell>
          <cell r="K70">
            <v>2.2941377000000003</v>
          </cell>
          <cell r="L70">
            <v>2.2634388999999997</v>
          </cell>
          <cell r="M70">
            <v>1.6099041000000001</v>
          </cell>
          <cell r="N70">
            <v>2.1993328999999999</v>
          </cell>
          <cell r="O70">
            <v>3.9583052999999997</v>
          </cell>
          <cell r="P70">
            <v>4.0034130000000001</v>
          </cell>
          <cell r="Q70">
            <v>4.1040852000000001</v>
          </cell>
          <cell r="R70">
            <v>3.7730733999999999</v>
          </cell>
          <cell r="S70">
            <v>4.0213570000000001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A71" t="str">
            <v>FRF</v>
          </cell>
          <cell r="B71">
            <v>2.3945574000000001</v>
          </cell>
          <cell r="C71">
            <v>2.2103975</v>
          </cell>
          <cell r="D71">
            <v>0.84681090000000003</v>
          </cell>
          <cell r="E71">
            <v>3.0031724999999998</v>
          </cell>
          <cell r="F71">
            <v>2.9856750999999999</v>
          </cell>
          <cell r="G71">
            <v>4.8921256</v>
          </cell>
          <cell r="H71">
            <v>2.2882792000000003</v>
          </cell>
          <cell r="I71">
            <v>4.3946974000000001</v>
          </cell>
          <cell r="J71">
            <v>2.1312289999999998</v>
          </cell>
          <cell r="K71">
            <v>3.4593597000000003</v>
          </cell>
          <cell r="L71">
            <v>3.5242212000000004</v>
          </cell>
          <cell r="M71">
            <v>3.4660644999999999</v>
          </cell>
          <cell r="N71">
            <v>5.0084672999999995</v>
          </cell>
          <cell r="O71">
            <v>2.5635367000000002</v>
          </cell>
          <cell r="P71">
            <v>2.9736937999999999</v>
          </cell>
          <cell r="Q71">
            <v>3.2534169999999998</v>
          </cell>
          <cell r="R71">
            <v>4.5351910000000002</v>
          </cell>
          <cell r="S71">
            <v>3.6337104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A72" t="str">
            <v>GBP</v>
          </cell>
          <cell r="B72">
            <v>0.51182459999999996</v>
          </cell>
          <cell r="C72">
            <v>0.39446819999999999</v>
          </cell>
          <cell r="D72">
            <v>0.3642357</v>
          </cell>
          <cell r="E72">
            <v>0.25060490000000002</v>
          </cell>
          <cell r="F72">
            <v>5.8381699999999995E-2</v>
          </cell>
          <cell r="G72">
            <v>0.28629859999999996</v>
          </cell>
          <cell r="H72">
            <v>8.8877200000000003E-2</v>
          </cell>
          <cell r="I72">
            <v>0.12088460000000001</v>
          </cell>
          <cell r="J72">
            <v>2.57662E-2</v>
          </cell>
          <cell r="K72">
            <v>0.5783452</v>
          </cell>
          <cell r="L72">
            <v>0.20820370000000002</v>
          </cell>
          <cell r="M72">
            <v>0.25181529999999996</v>
          </cell>
          <cell r="N72">
            <v>9.1349100000000003E-2</v>
          </cell>
          <cell r="O72">
            <v>0.53929209999999994</v>
          </cell>
          <cell r="P72">
            <v>8.7610199999999999E-2</v>
          </cell>
          <cell r="Q72">
            <v>0.29913309999999999</v>
          </cell>
          <cell r="R72">
            <v>0.60144280000000006</v>
          </cell>
          <cell r="S72">
            <v>4.16949E-2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</row>
        <row r="73">
          <cell r="A73" t="str">
            <v>NLG</v>
          </cell>
          <cell r="B73">
            <v>0.4939867</v>
          </cell>
          <cell r="C73">
            <v>0.46642829999999996</v>
          </cell>
          <cell r="D73">
            <v>1.0897911999999998</v>
          </cell>
          <cell r="E73">
            <v>1.3515866999999999</v>
          </cell>
          <cell r="F73">
            <v>2.0114946000000002</v>
          </cell>
          <cell r="G73">
            <v>1.7769401999999999</v>
          </cell>
          <cell r="H73">
            <v>2.6575802999999998</v>
          </cell>
          <cell r="I73">
            <v>2.5199848</v>
          </cell>
          <cell r="J73">
            <v>1.6479468000000002</v>
          </cell>
          <cell r="K73">
            <v>2.2347351</v>
          </cell>
          <cell r="L73">
            <v>1.6559221000000002</v>
          </cell>
          <cell r="M73">
            <v>1.7245688000000001</v>
          </cell>
          <cell r="N73">
            <v>1.3192711000000001</v>
          </cell>
          <cell r="O73">
            <v>1.261293</v>
          </cell>
          <cell r="P73">
            <v>1.1856812999999999</v>
          </cell>
          <cell r="Q73">
            <v>1.0376939999999999</v>
          </cell>
          <cell r="R73">
            <v>1.0084128000000001</v>
          </cell>
          <cell r="S73">
            <v>1.0480915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A74" t="str">
            <v>NOK</v>
          </cell>
          <cell r="B74">
            <v>0</v>
          </cell>
          <cell r="C74">
            <v>7.6251100000000002E-2</v>
          </cell>
          <cell r="D74">
            <v>0</v>
          </cell>
          <cell r="E74">
            <v>0.15104000000000001</v>
          </cell>
          <cell r="F74">
            <v>0</v>
          </cell>
          <cell r="G74">
            <v>0.15617610000000001</v>
          </cell>
          <cell r="H74">
            <v>0.22939599999999999</v>
          </cell>
          <cell r="I74">
            <v>7.4749399999999994E-2</v>
          </cell>
          <cell r="J74">
            <v>0</v>
          </cell>
          <cell r="K74">
            <v>0.51015390000000005</v>
          </cell>
          <cell r="L74">
            <v>0.65706409999999993</v>
          </cell>
          <cell r="M74">
            <v>0.15280820000000001</v>
          </cell>
          <cell r="N74">
            <v>0.6659429</v>
          </cell>
          <cell r="O74">
            <v>-1.3436500000000001E-2</v>
          </cell>
          <cell r="P74">
            <v>0.2087107</v>
          </cell>
          <cell r="Q74">
            <v>0</v>
          </cell>
          <cell r="R74">
            <v>0.14711399999999999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A75" t="str">
            <v>PTE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-0.17283699999999999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-9.2129000000000003E-2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A76" t="str">
            <v>SEK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A77" t="str">
            <v>USD</v>
          </cell>
          <cell r="B77">
            <v>2.9156067999999999</v>
          </cell>
          <cell r="C77">
            <v>1.6518096</v>
          </cell>
          <cell r="D77">
            <v>2.4832326</v>
          </cell>
          <cell r="E77">
            <v>1.8540516</v>
          </cell>
          <cell r="F77">
            <v>2.9728092000000004</v>
          </cell>
          <cell r="G77">
            <v>2.4796676</v>
          </cell>
          <cell r="H77">
            <v>1.7748903</v>
          </cell>
          <cell r="I77">
            <v>1.6225832</v>
          </cell>
          <cell r="J77">
            <v>4.0063993</v>
          </cell>
          <cell r="K77">
            <v>1.3038700000000001</v>
          </cell>
          <cell r="L77">
            <v>1.8435271000000002</v>
          </cell>
          <cell r="M77">
            <v>2.0985201</v>
          </cell>
          <cell r="N77">
            <v>1.5393832000000001</v>
          </cell>
          <cell r="O77">
            <v>1.4135291000000001</v>
          </cell>
          <cell r="P77">
            <v>1.9170758000000001</v>
          </cell>
          <cell r="Q77">
            <v>1.5533581999999999</v>
          </cell>
          <cell r="R77">
            <v>1.1274803999999998</v>
          </cell>
          <cell r="S77">
            <v>1.3916268999999999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A78" t="str">
            <v>PLN</v>
          </cell>
          <cell r="B78">
            <v>36.492454299999999</v>
          </cell>
          <cell r="C78">
            <v>30.879664799999997</v>
          </cell>
          <cell r="D78">
            <v>35.653569300000008</v>
          </cell>
          <cell r="E78">
            <v>35.813527700000009</v>
          </cell>
          <cell r="F78">
            <v>39.759692399999999</v>
          </cell>
          <cell r="G78">
            <v>31.755035200000002</v>
          </cell>
          <cell r="H78">
            <v>29.279203099999997</v>
          </cell>
          <cell r="I78">
            <v>24.884270600000001</v>
          </cell>
          <cell r="J78">
            <v>31.663018700000002</v>
          </cell>
          <cell r="K78">
            <v>28.719089799999995</v>
          </cell>
          <cell r="L78">
            <v>25.289132200000005</v>
          </cell>
          <cell r="M78">
            <v>22.434947000000001</v>
          </cell>
          <cell r="N78">
            <v>24.8576883</v>
          </cell>
          <cell r="O78">
            <v>23.853660900000005</v>
          </cell>
          <cell r="P78">
            <v>30.2160963</v>
          </cell>
          <cell r="Q78">
            <v>27.711509900000003</v>
          </cell>
          <cell r="R78">
            <v>29.780258500000002</v>
          </cell>
          <cell r="S78">
            <v>29.206145800000002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</sheetData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MENU"/>
      <sheetName val="EXCHANGE_RATES"/>
      <sheetName val="DANE_A"/>
      <sheetName val="List of notes"/>
      <sheetName val="Openning balance"/>
      <sheetName val="Check"/>
      <sheetName val="Entities"/>
      <sheetName val="Balance"/>
      <sheetName val="Income"/>
      <sheetName val="Cashflow"/>
      <sheetName val="Equity"/>
      <sheetName val="Balance changes"/>
      <sheetName val="Income changes"/>
      <sheetName val="CHART_A"/>
      <sheetName val="CHARTS"/>
      <sheetName val="S-GM_MONTH"/>
      <sheetName val="S-GM_YTD"/>
      <sheetName val="P&amp;L_M"/>
      <sheetName val="P&amp;L_YTD"/>
      <sheetName val="M &amp; S COSTS"/>
      <sheetName val="P&amp;L_BY_NATURE_M"/>
      <sheetName val="P&amp;L_BY_NATURE_YTD"/>
      <sheetName val="BALANCE_SHEET"/>
      <sheetName val="CASH_FLOW"/>
      <sheetName val="KEY_INFO_PLAN"/>
      <sheetName val="KEY_INFO"/>
      <sheetName val="KEY_INFO - A"/>
      <sheetName val="KEY_INFO - B"/>
      <sheetName val="WERSJE_JEZYKOWE"/>
      <sheetName val="PRODUKCJA WYNIK"/>
      <sheetName val="DUPONT"/>
      <sheetName val="TURNOVER"/>
      <sheetName val="INVENTORY"/>
      <sheetName val="1"/>
      <sheetName val="1q"/>
      <sheetName val="2"/>
      <sheetName val="2q"/>
      <sheetName val="3"/>
      <sheetName val="4"/>
      <sheetName val="4q"/>
      <sheetName val="4a"/>
      <sheetName val="5"/>
      <sheetName val="5q"/>
      <sheetName val="5a"/>
      <sheetName val="6"/>
      <sheetName val="6a"/>
      <sheetName val="6b"/>
      <sheetName val="6c"/>
      <sheetName val="6c_q"/>
      <sheetName val="6c_a"/>
      <sheetName val="7"/>
      <sheetName val="7a"/>
      <sheetName val="7b"/>
      <sheetName val="7b_q1"/>
      <sheetName val="7b_q2"/>
      <sheetName val="8"/>
      <sheetName val="8a"/>
      <sheetName val="8b"/>
      <sheetName val="9"/>
      <sheetName val="9q"/>
      <sheetName val="10"/>
      <sheetName val="10q"/>
      <sheetName val="11"/>
      <sheetName val="11q"/>
      <sheetName val="12"/>
      <sheetName val="14"/>
      <sheetName val="14a"/>
      <sheetName val="14b"/>
      <sheetName val="14c"/>
      <sheetName val="14q"/>
      <sheetName val="14d."/>
      <sheetName val="14e"/>
      <sheetName val="15"/>
      <sheetName val="16"/>
      <sheetName val="17"/>
      <sheetName val="17a"/>
      <sheetName val="18"/>
      <sheetName val="19"/>
      <sheetName val="20"/>
      <sheetName val="20a"/>
      <sheetName val="20a_q"/>
      <sheetName val="DATA"/>
      <sheetName val="NAR"/>
      <sheetName val="RECEIV_PARTY"/>
      <sheetName val="RECEIV_STRUCT"/>
      <sheetName val="GENERAL"/>
      <sheetName val="30"/>
      <sheetName val="35"/>
      <sheetName val="35a"/>
      <sheetName val="35b"/>
      <sheetName val="35c"/>
      <sheetName val="41"/>
      <sheetName val="42"/>
      <sheetName val="43"/>
      <sheetName val="44"/>
      <sheetName val="45"/>
      <sheetName val="46"/>
      <sheetName val="47"/>
      <sheetName val="support1"/>
      <sheetName val="support2"/>
      <sheetName val="support3"/>
      <sheetName val="Rates2"/>
      <sheetName val="access"/>
      <sheetName val="access 2"/>
      <sheetName val="access 3"/>
      <sheetName val="Tlumaczenia"/>
      <sheetName val="Okresy"/>
      <sheetName val="DANE"/>
      <sheetName val="FLASH"/>
      <sheetName val="Arkusz1"/>
    </sheetNames>
    <sheetDataSet>
      <sheetData sheetId="0">
        <row r="2">
          <cell r="H2" t="str">
            <v>31-03-2011</v>
          </cell>
          <cell r="I2" t="str">
            <v>30-06-2011</v>
          </cell>
          <cell r="J2" t="str">
            <v>30-09-2011</v>
          </cell>
          <cell r="K2" t="str">
            <v>31-12-2011</v>
          </cell>
          <cell r="L2" t="str">
            <v>31-03-2012</v>
          </cell>
          <cell r="M2" t="str">
            <v>30-06-2012</v>
          </cell>
          <cell r="N2" t="str">
            <v>30-09-2012</v>
          </cell>
          <cell r="O2" t="str">
            <v>31-12-2012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>
        <row r="3">
          <cell r="C3" t="str">
            <v>Bella Centr</v>
          </cell>
        </row>
        <row r="4">
          <cell r="C4" t="str">
            <v>Bella Don</v>
          </cell>
        </row>
        <row r="5">
          <cell r="C5" t="str">
            <v>Bella Romania</v>
          </cell>
        </row>
        <row r="6">
          <cell r="C6" t="str">
            <v>Bella Sibir</v>
          </cell>
        </row>
        <row r="7">
          <cell r="C7" t="str">
            <v>Bella Sp. z o.o.</v>
          </cell>
        </row>
        <row r="8">
          <cell r="C8" t="str">
            <v>Bella Trade</v>
          </cell>
        </row>
        <row r="9">
          <cell r="C9" t="str">
            <v>Bella Ural</v>
          </cell>
        </row>
        <row r="10">
          <cell r="C10" t="str">
            <v>Bella Volga</v>
          </cell>
        </row>
        <row r="11">
          <cell r="C11" t="str">
            <v>Bella Wostok</v>
          </cell>
        </row>
        <row r="12">
          <cell r="C12" t="str">
            <v>Kosmetyczne Wyroby Bawełniane Spółka z o.o.</v>
          </cell>
        </row>
        <row r="13">
          <cell r="C13" t="str">
            <v>Gigiena Severe</v>
          </cell>
        </row>
        <row r="14">
          <cell r="C14" t="str">
            <v>TZMO Matopat Sp. z o.o.</v>
          </cell>
        </row>
        <row r="15">
          <cell r="C15" t="str">
            <v>OOO Bella Jegoriewsk</v>
          </cell>
        </row>
        <row r="16">
          <cell r="C16" t="str">
            <v>Opakowania Medyczne Sp. z o.o.</v>
          </cell>
        </row>
        <row r="17">
          <cell r="C17" t="str">
            <v>Citonet Bydgoszcz S.A.</v>
          </cell>
        </row>
        <row r="18">
          <cell r="C18" t="str">
            <v>Plastica Sp. z o.o.</v>
          </cell>
        </row>
        <row r="19">
          <cell r="C19" t="str">
            <v>Seni Sp. z o.o.</v>
          </cell>
        </row>
        <row r="20">
          <cell r="C20" t="str">
            <v>TZMO Tkalnie Zelów S.A.</v>
          </cell>
        </row>
        <row r="21">
          <cell r="C21" t="str">
            <v>TZMO Deutschland</v>
          </cell>
        </row>
        <row r="22">
          <cell r="C22" t="str">
            <v>BELLA HUNGARIA</v>
          </cell>
        </row>
        <row r="23">
          <cell r="C23" t="str">
            <v>BELLA Bohemia</v>
          </cell>
        </row>
        <row r="24">
          <cell r="C24" t="str">
            <v>BELLA SK</v>
          </cell>
        </row>
        <row r="25">
          <cell r="C25" t="str">
            <v>Bella Premiere</v>
          </cell>
        </row>
        <row r="26">
          <cell r="C26" t="str">
            <v>BELLA Riga</v>
          </cell>
        </row>
        <row r="27">
          <cell r="C27" t="str">
            <v>BELLA VOSTOK PLATFORMA</v>
          </cell>
        </row>
        <row r="28">
          <cell r="C28" t="str">
            <v>BELLA VOSTOK FILIA 1</v>
          </cell>
        </row>
        <row r="29">
          <cell r="C29" t="str">
            <v>BELLA VOSTOK FILIA 2</v>
          </cell>
        </row>
        <row r="30">
          <cell r="C30" t="str">
            <v>TZMO S.A.</v>
          </cell>
        </row>
        <row r="31">
          <cell r="C31" t="str">
            <v>Citonet Bydgoszcz S.A.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>
        <row r="2">
          <cell r="B2" t="str">
            <v>PL</v>
          </cell>
          <cell r="C2" t="str">
            <v>RU</v>
          </cell>
          <cell r="D2" t="str">
            <v>ANG</v>
          </cell>
        </row>
      </sheetData>
      <sheetData sheetId="107" refreshError="1"/>
      <sheetData sheetId="108"/>
      <sheetData sheetId="109" refreshError="1"/>
      <sheetData sheetId="1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YNIK"/>
      <sheetName val="WYKRES WYNIK"/>
      <sheetName val="KALKUL"/>
      <sheetName val="STER"/>
      <sheetName val="KALKUL mies"/>
      <sheetName val="KALKUL JEDN"/>
      <sheetName val="Wykres Strukt kosztow"/>
      <sheetName val="KALKUL JEDN PRANIA"/>
      <sheetName val="KALKUL mies JEDN"/>
      <sheetName val="KALKUL JEDN STERYL"/>
      <sheetName val="ZESTAW WOLUMEN PRANIA"/>
      <sheetName val="ZESTAW STE"/>
      <sheetName val="WYKRES_Pralnie"/>
      <sheetName val="WYKRES_PRANIE"/>
      <sheetName val="WYKRES_Sterylizatornie"/>
      <sheetName val="WYNIK mies"/>
      <sheetName val="KALKUL STERYL"/>
      <sheetName val="7"/>
      <sheetName val="KOSZTY"/>
      <sheetName val="KO"/>
      <sheetName val="SPRZEDAZ PAKIETOW"/>
      <sheetName val="STE"/>
      <sheetName val="SPRZEDAZ PRALNI"/>
      <sheetName val="KOSZT ZESTAW"/>
      <sheetName val="SPRZED ZESTAW"/>
      <sheetName val="Tytul"/>
      <sheetName val="Arkusz1"/>
      <sheetName val="Arkusz1 (2)"/>
      <sheetName val="Wykres4"/>
      <sheetName val="Wykres5"/>
      <sheetName val="Wykres6"/>
    </sheetNames>
    <sheetDataSet>
      <sheetData sheetId="0"/>
      <sheetData sheetId="1">
        <row r="4">
          <cell r="AB4" t="str">
            <v>CUS_BYDGOSZCZ</v>
          </cell>
        </row>
        <row r="5">
          <cell r="AB5" t="str">
            <v>CUS_MIEJSKI_TORUŃ</v>
          </cell>
        </row>
        <row r="6">
          <cell r="AB6" t="str">
            <v>PRALNIA_BYDGOSZCZ</v>
          </cell>
        </row>
        <row r="7">
          <cell r="AB7" t="str">
            <v>CUS_KRAKÓW</v>
          </cell>
        </row>
        <row r="8">
          <cell r="AB8" t="str">
            <v>CUS_ŁÓDŹ</v>
          </cell>
        </row>
        <row r="9">
          <cell r="AB9" t="str">
            <v>PRALNIA_ŁÓDŹ</v>
          </cell>
        </row>
        <row r="10">
          <cell r="AB10" t="str">
            <v>CUS_SZCZECIN</v>
          </cell>
        </row>
        <row r="11">
          <cell r="AB11" t="str">
            <v>PRALNIA_ZABAGNO</v>
          </cell>
        </row>
        <row r="12">
          <cell r="AB12" t="str">
            <v>CUS</v>
          </cell>
        </row>
        <row r="13">
          <cell r="AB13" t="str">
            <v>PRALNIA</v>
          </cell>
        </row>
        <row r="14">
          <cell r="AB14" t="str">
            <v>SPÓŁKI CITONET</v>
          </cell>
        </row>
        <row r="15">
          <cell r="AB15" t="str">
            <v>CUS_WARSZAWA</v>
          </cell>
        </row>
        <row r="16">
          <cell r="AB16" t="str">
            <v>PRALNIA_WARSZAWA</v>
          </cell>
        </row>
        <row r="17">
          <cell r="AB17" t="str">
            <v>PRALNIA_KRAKÓW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RS"/>
      <sheetName val="WPROWADZ"/>
      <sheetName val="DANE"/>
      <sheetName val="NAR"/>
      <sheetName val="DANE_A"/>
      <sheetName val="WYKRES_C"/>
      <sheetName val="WYKRES_A"/>
      <sheetName val="WYKRESY"/>
      <sheetName val="S-MB_MIES"/>
      <sheetName val="S-MB_NAR"/>
      <sheetName val="RK_MIES"/>
      <sheetName val="RR_MIES"/>
      <sheetName val="RK_NAR"/>
      <sheetName val="RR_NAR"/>
      <sheetName val="B"/>
      <sheetName val="W"/>
      <sheetName val="Analiza"/>
    </sheetNames>
    <sheetDataSet>
      <sheetData sheetId="0"/>
      <sheetData sheetId="1"/>
      <sheetData sheetId="2">
        <row r="5">
          <cell r="A5" t="str">
            <v>KONTO</v>
          </cell>
          <cell r="C5" t="str">
            <v>SPRZEDAŻ</v>
          </cell>
          <cell r="E5" t="str">
            <v>10601A</v>
          </cell>
          <cell r="F5" t="str">
            <v>10602A</v>
          </cell>
          <cell r="G5" t="str">
            <v>10603A</v>
          </cell>
          <cell r="H5" t="str">
            <v>10604A</v>
          </cell>
          <cell r="I5" t="str">
            <v>10605A</v>
          </cell>
          <cell r="J5" t="str">
            <v>10606A</v>
          </cell>
          <cell r="K5" t="str">
            <v>10607A</v>
          </cell>
          <cell r="L5" t="str">
            <v>10608A</v>
          </cell>
          <cell r="M5" t="str">
            <v>10609A</v>
          </cell>
          <cell r="N5" t="str">
            <v>10610A</v>
          </cell>
          <cell r="O5" t="str">
            <v>10611A</v>
          </cell>
          <cell r="P5" t="str">
            <v>10612A</v>
          </cell>
          <cell r="Q5">
            <v>3</v>
          </cell>
          <cell r="R5" t="str">
            <v>10701A</v>
          </cell>
          <cell r="S5" t="str">
            <v>10702A</v>
          </cell>
          <cell r="T5" t="str">
            <v>10703A</v>
          </cell>
          <cell r="U5" t="str">
            <v>10704A</v>
          </cell>
          <cell r="V5" t="str">
            <v>10705A</v>
          </cell>
          <cell r="W5" t="str">
            <v>10706A</v>
          </cell>
          <cell r="X5" t="str">
            <v>10707A</v>
          </cell>
          <cell r="Y5" t="str">
            <v>10708A</v>
          </cell>
          <cell r="Z5" t="str">
            <v>10709A</v>
          </cell>
          <cell r="AA5" t="str">
            <v>10710A</v>
          </cell>
          <cell r="AB5" t="str">
            <v>10711A</v>
          </cell>
          <cell r="AC5" t="str">
            <v>10712A</v>
          </cell>
          <cell r="AD5">
            <v>4</v>
          </cell>
          <cell r="AE5" t="str">
            <v>10701P</v>
          </cell>
          <cell r="AF5" t="str">
            <v>10702P</v>
          </cell>
          <cell r="AG5" t="str">
            <v>10703P</v>
          </cell>
          <cell r="AH5" t="str">
            <v>10704P</v>
          </cell>
          <cell r="AI5" t="str">
            <v>10705P</v>
          </cell>
          <cell r="AJ5" t="str">
            <v>10706P</v>
          </cell>
          <cell r="AK5" t="str">
            <v>10707P</v>
          </cell>
          <cell r="AL5" t="str">
            <v>10708P</v>
          </cell>
          <cell r="AM5" t="str">
            <v>10709P</v>
          </cell>
          <cell r="AN5" t="str">
            <v>10710P</v>
          </cell>
          <cell r="AO5" t="str">
            <v>10711P</v>
          </cell>
          <cell r="AP5" t="str">
            <v>10712P</v>
          </cell>
        </row>
        <row r="6">
          <cell r="A6" t="str">
            <v>731AA</v>
          </cell>
          <cell r="C6" t="str">
            <v>PODPASKI</v>
          </cell>
          <cell r="D6" t="str">
            <v>PODPASKI TRADYCYJNE</v>
          </cell>
          <cell r="E6">
            <v>423</v>
          </cell>
          <cell r="F6">
            <v>549</v>
          </cell>
          <cell r="G6">
            <v>592</v>
          </cell>
          <cell r="H6">
            <v>1241.04</v>
          </cell>
          <cell r="I6">
            <v>384</v>
          </cell>
          <cell r="J6">
            <v>1264.8599999999999</v>
          </cell>
          <cell r="K6">
            <v>595</v>
          </cell>
          <cell r="L6">
            <v>1243.68</v>
          </cell>
          <cell r="M6">
            <v>4428.4799999999996</v>
          </cell>
          <cell r="N6">
            <v>618.24</v>
          </cell>
          <cell r="O6">
            <v>1533.67</v>
          </cell>
          <cell r="P6">
            <v>373.44</v>
          </cell>
          <cell r="R6">
            <v>6158.88</v>
          </cell>
          <cell r="S6">
            <v>854.91</v>
          </cell>
          <cell r="T6">
            <v>290.82</v>
          </cell>
          <cell r="U6">
            <v>3747.84</v>
          </cell>
          <cell r="V6">
            <v>10032.879999999999</v>
          </cell>
          <cell r="W6">
            <v>280.44</v>
          </cell>
          <cell r="X6">
            <v>1107.8399999999999</v>
          </cell>
          <cell r="Y6">
            <v>578.44000000000005</v>
          </cell>
          <cell r="Z6">
            <v>680.16</v>
          </cell>
          <cell r="AA6">
            <v>1499</v>
          </cell>
          <cell r="AB6">
            <v>464.16</v>
          </cell>
          <cell r="AC6">
            <v>745.09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</row>
        <row r="7">
          <cell r="A7" t="str">
            <v>731AB</v>
          </cell>
          <cell r="D7" t="str">
            <v>PODPASKI SUPERCIENKIE</v>
          </cell>
          <cell r="E7">
            <v>0</v>
          </cell>
          <cell r="F7">
            <v>0</v>
          </cell>
          <cell r="G7">
            <v>0</v>
          </cell>
          <cell r="H7">
            <v>59.88</v>
          </cell>
          <cell r="I7">
            <v>0</v>
          </cell>
          <cell r="J7">
            <v>0</v>
          </cell>
          <cell r="K7">
            <v>37</v>
          </cell>
          <cell r="L7">
            <v>0</v>
          </cell>
          <cell r="M7">
            <v>13532.64</v>
          </cell>
          <cell r="N7">
            <v>0</v>
          </cell>
          <cell r="O7">
            <v>0.8</v>
          </cell>
          <cell r="P7">
            <v>0</v>
          </cell>
          <cell r="R7">
            <v>17432.64</v>
          </cell>
          <cell r="S7">
            <v>0</v>
          </cell>
          <cell r="T7">
            <v>0</v>
          </cell>
          <cell r="U7">
            <v>0</v>
          </cell>
          <cell r="V7">
            <v>11052</v>
          </cell>
          <cell r="W7">
            <v>0</v>
          </cell>
          <cell r="X7">
            <v>59.1</v>
          </cell>
          <cell r="Y7">
            <v>24.27</v>
          </cell>
          <cell r="Z7">
            <v>36.299999999999997</v>
          </cell>
          <cell r="AA7">
            <v>185</v>
          </cell>
          <cell r="AB7">
            <v>0</v>
          </cell>
          <cell r="AC7">
            <v>0.75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</row>
        <row r="8">
          <cell r="A8" t="str">
            <v>731AC</v>
          </cell>
          <cell r="D8" t="str">
            <v>PODPASKI IV GENERACJI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</row>
        <row r="9">
          <cell r="A9" t="str">
            <v>731AE</v>
          </cell>
          <cell r="D9" t="str">
            <v>MEDICA TRADYCYJNE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</row>
        <row r="10">
          <cell r="A10" t="str">
            <v>731AF</v>
          </cell>
          <cell r="D10" t="str">
            <v>MEDICA SUPERCIENKIE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11" t="str">
            <v>731BA</v>
          </cell>
          <cell r="C11" t="str">
            <v>WKŁADKI HIGIENICZNE</v>
          </cell>
          <cell r="D11" t="str">
            <v>CELULOZOWE</v>
          </cell>
          <cell r="E11">
            <v>0</v>
          </cell>
          <cell r="F11">
            <v>0</v>
          </cell>
          <cell r="G11">
            <v>0</v>
          </cell>
          <cell r="H11">
            <v>93.52</v>
          </cell>
          <cell r="I11">
            <v>11</v>
          </cell>
          <cell r="J11">
            <v>0</v>
          </cell>
          <cell r="K11">
            <v>26</v>
          </cell>
          <cell r="L11">
            <v>12.88</v>
          </cell>
          <cell r="M11">
            <v>11960.96</v>
          </cell>
          <cell r="N11">
            <v>5.4</v>
          </cell>
          <cell r="O11">
            <v>6.05</v>
          </cell>
          <cell r="P11">
            <v>0</v>
          </cell>
          <cell r="R11">
            <v>8373.32</v>
          </cell>
          <cell r="S11">
            <v>11.3</v>
          </cell>
          <cell r="T11">
            <v>11.3</v>
          </cell>
          <cell r="U11">
            <v>1459.92</v>
          </cell>
          <cell r="V11">
            <v>503.6</v>
          </cell>
          <cell r="W11">
            <v>2.7</v>
          </cell>
          <cell r="X11">
            <v>87.55</v>
          </cell>
          <cell r="Y11">
            <v>24.22</v>
          </cell>
          <cell r="Z11">
            <v>0</v>
          </cell>
          <cell r="AA11">
            <v>94</v>
          </cell>
          <cell r="AB11">
            <v>5.4</v>
          </cell>
          <cell r="AC11">
            <v>1.1599999999999999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12" t="str">
            <v>731BB</v>
          </cell>
          <cell r="D12" t="str">
            <v>WŁÓKNINOWE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13" t="str">
            <v>731BC</v>
          </cell>
          <cell r="D13" t="str">
            <v>SLIM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14" t="str">
            <v>731BE</v>
          </cell>
          <cell r="D14" t="str">
            <v>MEDICA WKŁADKI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15" t="str">
            <v>731CA</v>
          </cell>
          <cell r="C15" t="str">
            <v>TAMPONY HIGINICZNE</v>
          </cell>
          <cell r="D15" t="str">
            <v>BEZ APLIKATORA</v>
          </cell>
          <cell r="E15">
            <v>0</v>
          </cell>
          <cell r="F15">
            <v>0</v>
          </cell>
          <cell r="G15">
            <v>0</v>
          </cell>
          <cell r="H15">
            <v>150.93</v>
          </cell>
          <cell r="I15">
            <v>0</v>
          </cell>
          <cell r="J15">
            <v>0</v>
          </cell>
          <cell r="K15">
            <v>0</v>
          </cell>
          <cell r="L15">
            <v>9.4</v>
          </cell>
          <cell r="M15">
            <v>0</v>
          </cell>
          <cell r="N15">
            <v>1.1000000000000001</v>
          </cell>
          <cell r="O15">
            <v>0</v>
          </cell>
          <cell r="P15">
            <v>0</v>
          </cell>
          <cell r="R15">
            <v>0</v>
          </cell>
          <cell r="S15">
            <v>4.5999999999999996</v>
          </cell>
          <cell r="T15">
            <v>20.100000000000001</v>
          </cell>
          <cell r="U15">
            <v>0</v>
          </cell>
          <cell r="V15">
            <v>0</v>
          </cell>
          <cell r="W15">
            <v>0</v>
          </cell>
          <cell r="X15">
            <v>9.3000000000000007</v>
          </cell>
          <cell r="Y15">
            <v>19.68</v>
          </cell>
          <cell r="Z15">
            <v>0</v>
          </cell>
          <cell r="AA15">
            <v>97</v>
          </cell>
          <cell r="AB15">
            <v>0</v>
          </cell>
          <cell r="AC15">
            <v>6.54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16" t="str">
            <v>731CB</v>
          </cell>
          <cell r="D16" t="str">
            <v>Z APLIKATOREM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17" t="str">
            <v>731CE</v>
          </cell>
          <cell r="D17" t="str">
            <v>MEDICA TAMPONY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18" t="str">
            <v>731DA</v>
          </cell>
          <cell r="C18" t="str">
            <v>PIELUSZKI DLA DZIECI</v>
          </cell>
          <cell r="D18" t="str">
            <v>BEFORE NEW BORN</v>
          </cell>
          <cell r="E18">
            <v>840</v>
          </cell>
          <cell r="F18">
            <v>826</v>
          </cell>
          <cell r="G18">
            <v>1486</v>
          </cell>
          <cell r="H18">
            <v>1528.3</v>
          </cell>
          <cell r="I18">
            <v>2094.91</v>
          </cell>
          <cell r="J18">
            <v>965.15</v>
          </cell>
          <cell r="K18">
            <v>1643</v>
          </cell>
          <cell r="L18">
            <v>1229.01</v>
          </cell>
          <cell r="M18">
            <v>2501.04</v>
          </cell>
          <cell r="N18">
            <v>2266.85</v>
          </cell>
          <cell r="O18">
            <v>1592.26</v>
          </cell>
          <cell r="P18">
            <v>4388</v>
          </cell>
          <cell r="R18">
            <v>3893.25</v>
          </cell>
          <cell r="S18">
            <v>2518.9699999999998</v>
          </cell>
          <cell r="T18">
            <v>2726.21</v>
          </cell>
          <cell r="U18">
            <v>4585.71</v>
          </cell>
          <cell r="V18">
            <v>3754.46</v>
          </cell>
          <cell r="W18">
            <v>3845.03</v>
          </cell>
          <cell r="X18">
            <v>4061.39</v>
          </cell>
          <cell r="Y18">
            <v>3075.55</v>
          </cell>
          <cell r="Z18">
            <v>4460.7700000000004</v>
          </cell>
          <cell r="AA18">
            <v>7094</v>
          </cell>
          <cell r="AB18">
            <v>3915.76</v>
          </cell>
          <cell r="AC18">
            <v>3904.4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19" t="str">
            <v>731DB</v>
          </cell>
          <cell r="D19" t="str">
            <v>NEW BORN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148</v>
          </cell>
          <cell r="W19">
            <v>181.6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20" t="str">
            <v>731DC</v>
          </cell>
          <cell r="D20" t="str">
            <v>MINI</v>
          </cell>
          <cell r="E20">
            <v>4600</v>
          </cell>
          <cell r="F20">
            <v>888</v>
          </cell>
          <cell r="G20">
            <v>3475</v>
          </cell>
          <cell r="H20">
            <v>17209.650000000001</v>
          </cell>
          <cell r="I20">
            <v>22536.54</v>
          </cell>
          <cell r="J20">
            <v>36028.300000000003</v>
          </cell>
          <cell r="K20">
            <v>28843</v>
          </cell>
          <cell r="L20">
            <v>62347.589999999152</v>
          </cell>
          <cell r="M20">
            <v>41893.360000000001</v>
          </cell>
          <cell r="N20">
            <v>47500.26</v>
          </cell>
          <cell r="O20">
            <v>52680.8299999999</v>
          </cell>
          <cell r="P20">
            <v>61762</v>
          </cell>
          <cell r="R20">
            <v>49054.429999999898</v>
          </cell>
          <cell r="S20">
            <v>44965.560000000005</v>
          </cell>
          <cell r="T20">
            <v>55357.35</v>
          </cell>
          <cell r="U20">
            <v>46946.38</v>
          </cell>
          <cell r="V20">
            <v>65967.28</v>
          </cell>
          <cell r="W20">
            <v>54379.31</v>
          </cell>
          <cell r="X20">
            <v>55834.619999999602</v>
          </cell>
          <cell r="Y20">
            <v>46933.189999999639</v>
          </cell>
          <cell r="Z20">
            <v>67313.589999999516</v>
          </cell>
          <cell r="AA20">
            <v>60098</v>
          </cell>
          <cell r="AB20">
            <v>55629.609999999331</v>
          </cell>
          <cell r="AC20">
            <v>70140.289999999572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21" t="str">
            <v>731DD</v>
          </cell>
          <cell r="D21" t="str">
            <v>MIDI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22" t="str">
            <v>731DE</v>
          </cell>
          <cell r="D22" t="str">
            <v>MAXI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23" t="str">
            <v>731DF</v>
          </cell>
          <cell r="D23" t="str">
            <v>JUNIOR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A24" t="str">
            <v>731DG</v>
          </cell>
          <cell r="D24" t="str">
            <v>PIELUSZKI PANDA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25" t="str">
            <v>731DH</v>
          </cell>
          <cell r="D25" t="str">
            <v>INNE PIELUSZKI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26" t="str">
            <v>731EA</v>
          </cell>
          <cell r="C26" t="str">
            <v>KOSMETYKI DLA DZIECI</v>
          </cell>
          <cell r="D26" t="str">
            <v>BAWEŁNA DLA DZIECI</v>
          </cell>
          <cell r="E26">
            <v>702</v>
          </cell>
          <cell r="F26">
            <v>1162</v>
          </cell>
          <cell r="G26">
            <v>914</v>
          </cell>
          <cell r="H26">
            <v>155.34</v>
          </cell>
          <cell r="I26">
            <v>620.38</v>
          </cell>
          <cell r="J26">
            <v>622.28</v>
          </cell>
          <cell r="K26">
            <v>56</v>
          </cell>
          <cell r="L26">
            <v>1264.1300000000001</v>
          </cell>
          <cell r="M26">
            <v>212.4</v>
          </cell>
          <cell r="N26">
            <v>624.63</v>
          </cell>
          <cell r="O26">
            <v>167.36</v>
          </cell>
          <cell r="P26">
            <v>171.2</v>
          </cell>
          <cell r="R26">
            <v>935.6</v>
          </cell>
          <cell r="S26">
            <v>23.76</v>
          </cell>
          <cell r="T26">
            <v>356.35</v>
          </cell>
          <cell r="U26">
            <v>33.03</v>
          </cell>
          <cell r="V26">
            <v>934.11</v>
          </cell>
          <cell r="W26">
            <v>174.54</v>
          </cell>
          <cell r="X26">
            <v>222.58</v>
          </cell>
          <cell r="Y26">
            <v>140.46</v>
          </cell>
          <cell r="Z26">
            <v>969.05</v>
          </cell>
          <cell r="AA26">
            <v>109.2</v>
          </cell>
          <cell r="AB26">
            <v>879.48</v>
          </cell>
          <cell r="AC26">
            <v>829.16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27" t="str">
            <v>731EB</v>
          </cell>
          <cell r="D27" t="str">
            <v>CHUSTECZKI NASĄCZANE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28" t="str">
            <v>731EC</v>
          </cell>
          <cell r="D28" t="str">
            <v>KOSMETYKI BUTELKOWE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29" t="str">
            <v>731FA</v>
          </cell>
          <cell r="C29" t="str">
            <v>KOSMETYKI Z BAWEŁNY</v>
          </cell>
          <cell r="D29" t="str">
            <v>PATYCZKI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30" t="str">
            <v>731FB</v>
          </cell>
          <cell r="D30" t="str">
            <v>PŁATKI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31" t="str">
            <v>731FC</v>
          </cell>
          <cell r="D31" t="str">
            <v>WACIKI</v>
          </cell>
          <cell r="E31">
            <v>45</v>
          </cell>
          <cell r="F31">
            <v>0</v>
          </cell>
          <cell r="G31">
            <v>0</v>
          </cell>
          <cell r="H31">
            <v>647.17999999999995</v>
          </cell>
          <cell r="I31">
            <v>628.63</v>
          </cell>
          <cell r="J31">
            <v>702.53</v>
          </cell>
          <cell r="K31">
            <v>634</v>
          </cell>
          <cell r="L31">
            <v>594.16999999999996</v>
          </cell>
          <cell r="M31">
            <v>616.13</v>
          </cell>
          <cell r="N31">
            <v>372.25</v>
          </cell>
          <cell r="O31">
            <v>465.99</v>
          </cell>
          <cell r="P31">
            <v>555.97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32" t="str">
            <v>731FD</v>
          </cell>
          <cell r="D32" t="str">
            <v>WATA BAWEŁNIANA</v>
          </cell>
          <cell r="E32">
            <v>2</v>
          </cell>
          <cell r="F32">
            <v>7</v>
          </cell>
          <cell r="G32">
            <v>0</v>
          </cell>
          <cell r="H32">
            <v>50.35</v>
          </cell>
          <cell r="I32">
            <v>969.07</v>
          </cell>
          <cell r="J32">
            <v>112</v>
          </cell>
          <cell r="K32">
            <v>30</v>
          </cell>
          <cell r="L32">
            <v>9.3000000000000007</v>
          </cell>
          <cell r="M32">
            <v>0</v>
          </cell>
          <cell r="N32">
            <v>4.8</v>
          </cell>
          <cell r="O32">
            <v>88.8</v>
          </cell>
          <cell r="P32">
            <v>0</v>
          </cell>
          <cell r="R32">
            <v>84.6</v>
          </cell>
          <cell r="S32">
            <v>86.7</v>
          </cell>
          <cell r="T32">
            <v>0</v>
          </cell>
          <cell r="U32">
            <v>52.8</v>
          </cell>
          <cell r="V32">
            <v>12.42</v>
          </cell>
          <cell r="W32">
            <v>0</v>
          </cell>
          <cell r="X32">
            <v>5.28</v>
          </cell>
          <cell r="Y32">
            <v>52.74</v>
          </cell>
          <cell r="Z32">
            <v>0</v>
          </cell>
          <cell r="AA32">
            <v>84</v>
          </cell>
          <cell r="AB32">
            <v>88.7</v>
          </cell>
          <cell r="AC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33" t="str">
            <v>731FE</v>
          </cell>
          <cell r="D33" t="str">
            <v>WATA BAW-WISKOZOWA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34" t="str">
            <v>731GA</v>
          </cell>
          <cell r="C34" t="str">
            <v>WKŁADKI LAKTACYJNE</v>
          </cell>
          <cell r="D34" t="str">
            <v>WKŁADKI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35" t="str">
            <v>731HA</v>
          </cell>
          <cell r="C35" t="str">
            <v>PRODUKTY Z BIBUŁY</v>
          </cell>
          <cell r="D35" t="str">
            <v>CHUSTECZKI</v>
          </cell>
          <cell r="E35">
            <v>0</v>
          </cell>
          <cell r="F35">
            <v>279</v>
          </cell>
          <cell r="G35">
            <v>12</v>
          </cell>
          <cell r="H35">
            <v>1.41</v>
          </cell>
          <cell r="I35">
            <v>7.6</v>
          </cell>
          <cell r="J35">
            <v>15.2</v>
          </cell>
          <cell r="K35">
            <v>0</v>
          </cell>
          <cell r="L35">
            <v>0.94</v>
          </cell>
          <cell r="M35">
            <v>0</v>
          </cell>
          <cell r="N35">
            <v>0</v>
          </cell>
          <cell r="O35">
            <v>0.9</v>
          </cell>
          <cell r="P35">
            <v>0.82</v>
          </cell>
          <cell r="R35">
            <v>0</v>
          </cell>
          <cell r="S35">
            <v>268.8</v>
          </cell>
          <cell r="T35">
            <v>268.8</v>
          </cell>
          <cell r="U35">
            <v>0</v>
          </cell>
          <cell r="V35">
            <v>0</v>
          </cell>
          <cell r="W35">
            <v>0</v>
          </cell>
          <cell r="X35">
            <v>310.58</v>
          </cell>
          <cell r="Y35">
            <v>9.4</v>
          </cell>
          <cell r="Z35">
            <v>702.28</v>
          </cell>
          <cell r="AA35">
            <v>2847.68</v>
          </cell>
          <cell r="AB35">
            <v>8749.48</v>
          </cell>
          <cell r="AC35">
            <v>1880.19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36" t="str">
            <v>731HB</v>
          </cell>
          <cell r="D36" t="str">
            <v>CHUSTECZKI NASĄCZANE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37" t="str">
            <v>731HC</v>
          </cell>
          <cell r="D37" t="str">
            <v>PAPIER TOALETOWY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38" t="str">
            <v>731HD</v>
          </cell>
          <cell r="D38" t="str">
            <v>RĘCZNIKI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39" t="str">
            <v>731HE</v>
          </cell>
          <cell r="D39" t="str">
            <v>SERWETKI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40" t="str">
            <v>731IA</v>
          </cell>
          <cell r="C40" t="str">
            <v>SENI</v>
          </cell>
          <cell r="D40" t="str">
            <v>PIELUCHOMAJTKI</v>
          </cell>
          <cell r="E40">
            <v>372173</v>
          </cell>
          <cell r="F40">
            <v>423357</v>
          </cell>
          <cell r="G40">
            <v>510436</v>
          </cell>
          <cell r="H40">
            <v>474744.54</v>
          </cell>
          <cell r="I40">
            <v>455985.38999999868</v>
          </cell>
          <cell r="J40">
            <v>487895.3</v>
          </cell>
          <cell r="K40">
            <v>500264</v>
          </cell>
          <cell r="L40">
            <v>557251.91</v>
          </cell>
          <cell r="M40">
            <v>543906.52</v>
          </cell>
          <cell r="N40">
            <v>573096.43999999994</v>
          </cell>
          <cell r="O40">
            <v>619676.48</v>
          </cell>
          <cell r="P40">
            <v>615250.31000000006</v>
          </cell>
          <cell r="R40">
            <v>676563.57</v>
          </cell>
          <cell r="S40">
            <v>634554.93999999855</v>
          </cell>
          <cell r="T40">
            <v>741908.78</v>
          </cell>
          <cell r="U40">
            <v>767764.74999999697</v>
          </cell>
          <cell r="V40">
            <v>798196.92</v>
          </cell>
          <cell r="W40">
            <v>913699.7</v>
          </cell>
          <cell r="X40">
            <v>832925.14</v>
          </cell>
          <cell r="Y40">
            <v>929900.86</v>
          </cell>
          <cell r="Z40">
            <v>911789.57000000007</v>
          </cell>
          <cell r="AA40">
            <v>940863.36999999196</v>
          </cell>
          <cell r="AB40">
            <v>1095844.25</v>
          </cell>
          <cell r="AC40">
            <v>1049429.94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41" t="str">
            <v>731IB</v>
          </cell>
          <cell r="D41" t="str">
            <v>PODKŁADY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42" t="str">
            <v>731IC</v>
          </cell>
          <cell r="D42" t="str">
            <v>SENI INNE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43" t="str">
            <v>731ID</v>
          </cell>
          <cell r="D43" t="str">
            <v>SENI LADY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44" t="str">
            <v>731IE</v>
          </cell>
          <cell r="D44" t="str">
            <v>SENI MAN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</row>
        <row r="45">
          <cell r="A45" t="str">
            <v>731IF</v>
          </cell>
          <cell r="D45" t="str">
            <v>KOSMETYKI DLA DOROSŁYCH</v>
          </cell>
          <cell r="E45">
            <v>2278</v>
          </cell>
          <cell r="F45">
            <v>9262</v>
          </cell>
          <cell r="G45">
            <v>10031</v>
          </cell>
          <cell r="H45">
            <v>2259.73</v>
          </cell>
          <cell r="I45">
            <v>3879.27</v>
          </cell>
          <cell r="J45">
            <v>5390.98</v>
          </cell>
          <cell r="K45">
            <v>3559</v>
          </cell>
          <cell r="L45">
            <v>3611.06</v>
          </cell>
          <cell r="M45">
            <v>3652.84</v>
          </cell>
          <cell r="N45">
            <v>3980.8</v>
          </cell>
          <cell r="O45">
            <v>3305.55</v>
          </cell>
          <cell r="P45">
            <v>2832.28</v>
          </cell>
          <cell r="R45">
            <v>3910.21</v>
          </cell>
          <cell r="S45">
            <v>8987.0499999999993</v>
          </cell>
          <cell r="T45">
            <v>17211.77</v>
          </cell>
          <cell r="U45">
            <v>3438.81</v>
          </cell>
          <cell r="V45">
            <v>16551.189999999999</v>
          </cell>
          <cell r="W45">
            <v>12173.7</v>
          </cell>
          <cell r="X45">
            <v>8260.39</v>
          </cell>
          <cell r="Y45">
            <v>10162.06</v>
          </cell>
          <cell r="Z45">
            <v>14932.71</v>
          </cell>
          <cell r="AA45">
            <v>17680.48</v>
          </cell>
          <cell r="AB45">
            <v>14852.76</v>
          </cell>
          <cell r="AC45">
            <v>10146.26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46" t="str">
            <v>731IG</v>
          </cell>
          <cell r="D46" t="str">
            <v>WKŁADKI UROLOGICZNE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47" t="str">
            <v>731JA</v>
          </cell>
          <cell r="C47" t="str">
            <v>POLLENA EWA</v>
          </cell>
          <cell r="D47" t="str">
            <v>ADENT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48" t="str">
            <v>731JB</v>
          </cell>
          <cell r="D48" t="str">
            <v>EVA NATURA</v>
          </cell>
          <cell r="E48">
            <v>0</v>
          </cell>
          <cell r="F48">
            <v>0</v>
          </cell>
          <cell r="G48">
            <v>354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2147</v>
          </cell>
          <cell r="N48">
            <v>5421.46</v>
          </cell>
          <cell r="O48">
            <v>13043.96</v>
          </cell>
          <cell r="P48">
            <v>3108.35</v>
          </cell>
          <cell r="R48">
            <v>416.79</v>
          </cell>
          <cell r="S48">
            <v>359.2</v>
          </cell>
          <cell r="T48">
            <v>216.34</v>
          </cell>
          <cell r="U48">
            <v>368.52</v>
          </cell>
          <cell r="V48">
            <v>317.24</v>
          </cell>
          <cell r="W48">
            <v>463.04</v>
          </cell>
          <cell r="X48">
            <v>463.61</v>
          </cell>
          <cell r="Y48">
            <v>545.67999999999995</v>
          </cell>
          <cell r="Z48">
            <v>890.24</v>
          </cell>
          <cell r="AA48">
            <v>7252</v>
          </cell>
          <cell r="AB48">
            <v>11660.74</v>
          </cell>
          <cell r="AC48">
            <v>7084.04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49" t="str">
            <v>731JC</v>
          </cell>
          <cell r="D49" t="str">
            <v>EVA SUN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50" t="str">
            <v>731JD</v>
          </cell>
          <cell r="D50" t="str">
            <v>EVA MEDICA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51" t="str">
            <v>731JE</v>
          </cell>
          <cell r="D51" t="str">
            <v>KANION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52" t="str">
            <v>731JF</v>
          </cell>
          <cell r="D52" t="str">
            <v>WYROBY PERFUMERYJNE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53" t="str">
            <v>731JG</v>
          </cell>
          <cell r="D53" t="str">
            <v>POZOSTAŁE POLLENA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54" t="str">
            <v>731LA</v>
          </cell>
          <cell r="C54" t="str">
            <v>CHEMIA GOSPODARCZA</v>
          </cell>
          <cell r="D54" t="str">
            <v>CHEMIA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100.5</v>
          </cell>
          <cell r="J54">
            <v>25.9</v>
          </cell>
          <cell r="K54">
            <v>12</v>
          </cell>
          <cell r="L54">
            <v>0</v>
          </cell>
          <cell r="M54">
            <v>1.54</v>
          </cell>
          <cell r="N54">
            <v>134</v>
          </cell>
          <cell r="O54">
            <v>227.8</v>
          </cell>
          <cell r="P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1323.62</v>
          </cell>
          <cell r="AA54">
            <v>329.9</v>
          </cell>
          <cell r="AB54">
            <v>0</v>
          </cell>
          <cell r="AC54">
            <v>10.4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55" t="str">
            <v>731KA</v>
          </cell>
          <cell r="C55" t="str">
            <v>MATOPAT</v>
          </cell>
          <cell r="D55" t="str">
            <v>KOMPRESY</v>
          </cell>
          <cell r="E55">
            <v>7994</v>
          </cell>
          <cell r="F55">
            <v>178</v>
          </cell>
          <cell r="G55">
            <v>1252</v>
          </cell>
          <cell r="H55">
            <v>12009.08</v>
          </cell>
          <cell r="I55">
            <v>4816.2000000000007</v>
          </cell>
          <cell r="J55">
            <v>13866.8</v>
          </cell>
          <cell r="K55">
            <v>210</v>
          </cell>
          <cell r="L55">
            <v>12372.6</v>
          </cell>
          <cell r="M55">
            <v>355.61</v>
          </cell>
          <cell r="N55">
            <v>9170.7799999999988</v>
          </cell>
          <cell r="O55">
            <v>1141.2</v>
          </cell>
          <cell r="P55">
            <v>12309.2</v>
          </cell>
          <cell r="R55">
            <v>10956.11</v>
          </cell>
          <cell r="S55">
            <v>11695.72</v>
          </cell>
          <cell r="T55">
            <v>5011.68</v>
          </cell>
          <cell r="U55">
            <v>13681.670000000002</v>
          </cell>
          <cell r="V55">
            <v>3177.5</v>
          </cell>
          <cell r="W55">
            <v>13472.09</v>
          </cell>
          <cell r="X55">
            <v>4554.3500000000004</v>
          </cell>
          <cell r="Y55">
            <v>6608.12</v>
          </cell>
          <cell r="Z55">
            <v>4052.7200000000003</v>
          </cell>
          <cell r="AA55">
            <v>15032.7</v>
          </cell>
          <cell r="AB55">
            <v>13803</v>
          </cell>
          <cell r="AC55">
            <v>4265.87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56" t="str">
            <v>731KB</v>
          </cell>
          <cell r="D56" t="str">
            <v>GAZA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57" t="str">
            <v>731KC</v>
          </cell>
          <cell r="D57" t="str">
            <v>STERYLIZACJA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58" t="str">
            <v>731KD</v>
          </cell>
          <cell r="D58" t="str">
            <v>OPASKI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59" t="str">
            <v>731KE</v>
          </cell>
          <cell r="D59" t="str">
            <v>OPATRUNKI SPECJALISTYCZNE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</row>
        <row r="60">
          <cell r="A60" t="str">
            <v>731KG</v>
          </cell>
          <cell r="D60" t="str">
            <v>OPATRUNKI GIPSOWE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61" t="str">
            <v>731KH</v>
          </cell>
          <cell r="D61" t="str">
            <v>ODZIEZ WŁÓKNINOWA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62" t="str">
            <v>731KI</v>
          </cell>
          <cell r="D62" t="str">
            <v>POŚCIEL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63" t="str">
            <v>731KJ</v>
          </cell>
          <cell r="D63" t="str">
            <v>OBŁOŻENIA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64" t="str">
            <v>731KK</v>
          </cell>
          <cell r="D64" t="str">
            <v>RĘKAWICE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65" t="str">
            <v>731KL</v>
          </cell>
          <cell r="D65" t="str">
            <v>ODZIEŻ WIELOKROTNEGO UŻYTKU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66" t="str">
            <v>731KM</v>
          </cell>
          <cell r="D66" t="str">
            <v>WATA CELULOZOWA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67" t="str">
            <v>731KN</v>
          </cell>
          <cell r="D67" t="str">
            <v>PAKIETY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68" t="str">
            <v>731KO</v>
          </cell>
          <cell r="D68" t="str">
            <v>BIOMATERIAŁY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69" t="str">
            <v>731KR</v>
          </cell>
          <cell r="D69" t="str">
            <v>PODKŁADY GINEKOLOGICZNE</v>
          </cell>
          <cell r="E69">
            <v>1128</v>
          </cell>
          <cell r="F69">
            <v>1992</v>
          </cell>
          <cell r="G69">
            <v>1162</v>
          </cell>
          <cell r="H69">
            <v>1771.24</v>
          </cell>
          <cell r="I69">
            <v>1124.1199999999999</v>
          </cell>
          <cell r="J69">
            <v>1471.83</v>
          </cell>
          <cell r="K69">
            <v>956</v>
          </cell>
          <cell r="L69">
            <v>1355.96</v>
          </cell>
          <cell r="M69">
            <v>946.84</v>
          </cell>
          <cell r="N69">
            <v>583.22</v>
          </cell>
          <cell r="O69">
            <v>1424.42</v>
          </cell>
          <cell r="P69">
            <v>1331</v>
          </cell>
          <cell r="R69">
            <v>955.89</v>
          </cell>
          <cell r="S69">
            <v>867.1</v>
          </cell>
          <cell r="T69">
            <v>1214.27</v>
          </cell>
          <cell r="U69">
            <v>707.8</v>
          </cell>
          <cell r="V69">
            <v>1389.62</v>
          </cell>
          <cell r="W69">
            <v>2323.3200000000002</v>
          </cell>
          <cell r="X69">
            <v>1181.6500000000001</v>
          </cell>
          <cell r="Y69">
            <v>1241.7</v>
          </cell>
          <cell r="Z69">
            <v>1253.8499999999999</v>
          </cell>
          <cell r="AA69">
            <v>1193</v>
          </cell>
          <cell r="AB69">
            <v>834.33</v>
          </cell>
          <cell r="AC69">
            <v>857.43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70" t="str">
            <v>731KS</v>
          </cell>
          <cell r="D70" t="str">
            <v>ORTOPEDIA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71" t="str">
            <v>731KT</v>
          </cell>
          <cell r="D71" t="str">
            <v>PLASTRY KONSUMENCKIE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72" t="str">
            <v>731KU</v>
          </cell>
          <cell r="D72" t="str">
            <v>PLASTRY SZPITALNE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73" t="str">
            <v>731ZZ</v>
          </cell>
          <cell r="C73" t="str">
            <v>POZOSTAŁE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6">
          <cell r="C76" t="str">
            <v>RAZEM SPRZEDAŻ</v>
          </cell>
          <cell r="E76">
            <v>390185</v>
          </cell>
          <cell r="F76">
            <v>438500</v>
          </cell>
          <cell r="G76">
            <v>529714</v>
          </cell>
          <cell r="H76">
            <v>511922.18999999994</v>
          </cell>
          <cell r="I76">
            <v>493157.60999999871</v>
          </cell>
          <cell r="J76">
            <v>548361.13</v>
          </cell>
          <cell r="K76">
            <v>536865</v>
          </cell>
          <cell r="L76">
            <v>641302.62999999919</v>
          </cell>
          <cell r="M76">
            <v>626155.36</v>
          </cell>
          <cell r="N76">
            <v>643780.23</v>
          </cell>
          <cell r="O76">
            <v>695356.07</v>
          </cell>
          <cell r="P76">
            <v>702082.57000000007</v>
          </cell>
          <cell r="R76">
            <v>778735.2899999998</v>
          </cell>
          <cell r="S76">
            <v>705198.60999999847</v>
          </cell>
          <cell r="T76">
            <v>824593.77000000014</v>
          </cell>
          <cell r="U76">
            <v>842787.22999999719</v>
          </cell>
          <cell r="V76">
            <v>912037.22</v>
          </cell>
          <cell r="W76">
            <v>1000995.4699999999</v>
          </cell>
          <cell r="X76">
            <v>909083.37999999966</v>
          </cell>
          <cell r="Y76">
            <v>999316.36999999965</v>
          </cell>
          <cell r="Z76">
            <v>1008404.8599999995</v>
          </cell>
          <cell r="AA76">
            <v>1054459.3299999919</v>
          </cell>
          <cell r="AB76">
            <v>1206727.6699999995</v>
          </cell>
          <cell r="AC76">
            <v>1149301.5199999996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9">
          <cell r="C79" t="str">
            <v>KOSZT SPRZEDANYCH TOWARÓW</v>
          </cell>
        </row>
        <row r="81">
          <cell r="A81" t="str">
            <v>741AA</v>
          </cell>
          <cell r="C81" t="str">
            <v>PODPASKI</v>
          </cell>
          <cell r="D81" t="str">
            <v>PODPASKI TRADYCYJNE</v>
          </cell>
          <cell r="E81">
            <v>374.36</v>
          </cell>
          <cell r="F81">
            <v>497</v>
          </cell>
          <cell r="G81">
            <v>556</v>
          </cell>
          <cell r="H81">
            <v>1031.04</v>
          </cell>
          <cell r="I81">
            <v>342.72</v>
          </cell>
          <cell r="J81">
            <v>1075.1600000000001</v>
          </cell>
          <cell r="K81">
            <v>531</v>
          </cell>
          <cell r="L81">
            <v>1041.8399999999999</v>
          </cell>
          <cell r="M81">
            <v>3204.1</v>
          </cell>
          <cell r="N81">
            <v>510.24</v>
          </cell>
          <cell r="O81">
            <v>1355.58</v>
          </cell>
          <cell r="P81">
            <v>320.39999999999998</v>
          </cell>
          <cell r="R81">
            <v>4441.97</v>
          </cell>
          <cell r="S81">
            <v>707.16</v>
          </cell>
          <cell r="T81">
            <v>259.56</v>
          </cell>
          <cell r="U81">
            <v>2692.18</v>
          </cell>
          <cell r="V81">
            <v>7218.46</v>
          </cell>
          <cell r="W81">
            <v>247.7</v>
          </cell>
          <cell r="X81">
            <v>950.64</v>
          </cell>
          <cell r="Y81">
            <v>486.86</v>
          </cell>
          <cell r="Z81">
            <v>602</v>
          </cell>
          <cell r="AA81">
            <v>1264</v>
          </cell>
          <cell r="AB81">
            <v>384</v>
          </cell>
          <cell r="AC81">
            <v>651.95000000000005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82" t="str">
            <v>741AB</v>
          </cell>
          <cell r="D82" t="str">
            <v>PODPASKI SUPERCIENKIE</v>
          </cell>
          <cell r="E82">
            <v>0</v>
          </cell>
          <cell r="F82">
            <v>0</v>
          </cell>
          <cell r="G82">
            <v>0</v>
          </cell>
          <cell r="H82">
            <v>47.88</v>
          </cell>
          <cell r="I82">
            <v>0</v>
          </cell>
          <cell r="J82">
            <v>0</v>
          </cell>
          <cell r="K82">
            <v>24</v>
          </cell>
          <cell r="L82">
            <v>0</v>
          </cell>
          <cell r="M82">
            <v>9353.52</v>
          </cell>
          <cell r="N82">
            <v>0</v>
          </cell>
          <cell r="O82">
            <v>0.76</v>
          </cell>
          <cell r="P82">
            <v>0</v>
          </cell>
          <cell r="R82">
            <v>11965.42</v>
          </cell>
          <cell r="S82">
            <v>0</v>
          </cell>
          <cell r="T82">
            <v>0</v>
          </cell>
          <cell r="U82">
            <v>0</v>
          </cell>
          <cell r="V82">
            <v>7566</v>
          </cell>
          <cell r="W82">
            <v>0</v>
          </cell>
          <cell r="X82">
            <v>40.06</v>
          </cell>
          <cell r="Y82">
            <v>19.82</v>
          </cell>
          <cell r="Z82">
            <v>27</v>
          </cell>
          <cell r="AA82">
            <v>123</v>
          </cell>
          <cell r="AB82">
            <v>0</v>
          </cell>
          <cell r="AC82">
            <v>0.56999999999999995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83" t="str">
            <v>741AC</v>
          </cell>
          <cell r="D83" t="str">
            <v>PODPASKI IV GENERACJI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84" t="str">
            <v>741AE</v>
          </cell>
          <cell r="D84" t="str">
            <v>MEDICA TRADYCYJNE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85" t="str">
            <v>741AF</v>
          </cell>
          <cell r="D85" t="str">
            <v>MEDICA SUPERCIENKIE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86" t="str">
            <v>741BA</v>
          </cell>
          <cell r="C86" t="str">
            <v>WKŁADKI HIGIENICZNE</v>
          </cell>
          <cell r="D86" t="str">
            <v>CELULOZOWE</v>
          </cell>
          <cell r="E86">
            <v>0</v>
          </cell>
          <cell r="F86">
            <v>0</v>
          </cell>
          <cell r="G86">
            <v>0</v>
          </cell>
          <cell r="H86">
            <v>73.52</v>
          </cell>
          <cell r="I86">
            <v>10.3</v>
          </cell>
          <cell r="J86">
            <v>0</v>
          </cell>
          <cell r="K86">
            <v>14</v>
          </cell>
          <cell r="L86">
            <v>11.88</v>
          </cell>
          <cell r="M86">
            <v>8562.61</v>
          </cell>
          <cell r="N86">
            <v>4.4000000000000004</v>
          </cell>
          <cell r="O86">
            <v>5.32</v>
          </cell>
          <cell r="P86">
            <v>0</v>
          </cell>
          <cell r="R86">
            <v>6085.39</v>
          </cell>
          <cell r="S86">
            <v>6.67</v>
          </cell>
          <cell r="T86">
            <v>8.9700000000000006</v>
          </cell>
          <cell r="U86">
            <v>1029.79</v>
          </cell>
          <cell r="V86">
            <v>357.82</v>
          </cell>
          <cell r="W86">
            <v>2.2999999999999998</v>
          </cell>
          <cell r="X86">
            <v>45.73</v>
          </cell>
          <cell r="Y86">
            <v>16.73</v>
          </cell>
          <cell r="Z86">
            <v>0</v>
          </cell>
          <cell r="AA86">
            <v>70</v>
          </cell>
          <cell r="AB86">
            <v>4.5999999999999996</v>
          </cell>
          <cell r="AC86">
            <v>0.85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87" t="str">
            <v>741BB</v>
          </cell>
          <cell r="D87" t="str">
            <v>WŁÓKNINOWE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88" t="str">
            <v>741BC</v>
          </cell>
          <cell r="D88" t="str">
            <v>SLIM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89" t="str">
            <v>741BE</v>
          </cell>
          <cell r="D89" t="str">
            <v>MEDICA WKŁADKI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90" t="str">
            <v>741CA</v>
          </cell>
          <cell r="C90" t="str">
            <v>TAMPONY HIGINICZNE</v>
          </cell>
          <cell r="D90" t="str">
            <v>BEZ APLIKATORA</v>
          </cell>
          <cell r="E90">
            <v>0</v>
          </cell>
          <cell r="F90">
            <v>0</v>
          </cell>
          <cell r="G90">
            <v>0</v>
          </cell>
          <cell r="H90">
            <v>113.93</v>
          </cell>
          <cell r="I90">
            <v>0</v>
          </cell>
          <cell r="J90">
            <v>0</v>
          </cell>
          <cell r="K90">
            <v>0</v>
          </cell>
          <cell r="L90">
            <v>8.9</v>
          </cell>
          <cell r="M90">
            <v>0</v>
          </cell>
          <cell r="N90">
            <v>0.6</v>
          </cell>
          <cell r="O90">
            <v>0</v>
          </cell>
          <cell r="P90">
            <v>0</v>
          </cell>
          <cell r="R90">
            <v>0</v>
          </cell>
          <cell r="S90">
            <v>3.8</v>
          </cell>
          <cell r="T90">
            <v>16.03</v>
          </cell>
          <cell r="U90">
            <v>0</v>
          </cell>
          <cell r="V90">
            <v>0</v>
          </cell>
          <cell r="W90">
            <v>0</v>
          </cell>
          <cell r="X90">
            <v>7.74</v>
          </cell>
          <cell r="Y90">
            <v>15.45</v>
          </cell>
          <cell r="Z90">
            <v>0</v>
          </cell>
          <cell r="AA90">
            <v>81</v>
          </cell>
          <cell r="AB90">
            <v>0</v>
          </cell>
          <cell r="AC90">
            <v>5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91" t="str">
            <v>741CB</v>
          </cell>
          <cell r="D91" t="str">
            <v>Z APLIKATOREM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92" t="str">
            <v>741CE</v>
          </cell>
          <cell r="D92" t="str">
            <v>MEDICA TAMPONY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93" t="str">
            <v>741DA</v>
          </cell>
          <cell r="C93" t="str">
            <v>PIELUSZKI DLA DZIECI</v>
          </cell>
          <cell r="D93" t="str">
            <v>BEFORE NEW BORN</v>
          </cell>
          <cell r="E93">
            <v>766</v>
          </cell>
          <cell r="F93">
            <v>713.2</v>
          </cell>
          <cell r="G93">
            <v>1266</v>
          </cell>
          <cell r="H93">
            <v>1246.3</v>
          </cell>
          <cell r="I93">
            <v>1737.03</v>
          </cell>
          <cell r="J93">
            <v>758.68</v>
          </cell>
          <cell r="K93">
            <v>1322</v>
          </cell>
          <cell r="L93">
            <v>991.2</v>
          </cell>
          <cell r="M93">
            <v>2029.14</v>
          </cell>
          <cell r="N93">
            <v>1851.85</v>
          </cell>
          <cell r="O93">
            <v>1345.81</v>
          </cell>
          <cell r="P93">
            <v>3679.02</v>
          </cell>
          <cell r="R93">
            <v>3286.89</v>
          </cell>
          <cell r="S93">
            <v>2055.66</v>
          </cell>
          <cell r="T93">
            <v>2244.88</v>
          </cell>
          <cell r="U93">
            <v>3810.42</v>
          </cell>
          <cell r="V93">
            <v>3072.97</v>
          </cell>
          <cell r="W93">
            <v>3191.17</v>
          </cell>
          <cell r="X93">
            <v>3316.93</v>
          </cell>
          <cell r="Y93">
            <v>2584.84</v>
          </cell>
          <cell r="Z93">
            <v>3552.77</v>
          </cell>
          <cell r="AA93">
            <v>5949.18</v>
          </cell>
          <cell r="AB93">
            <v>3144.35</v>
          </cell>
          <cell r="AC93">
            <v>3219.74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94" t="str">
            <v>741DB</v>
          </cell>
          <cell r="D94" t="str">
            <v>NEW BORN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148</v>
          </cell>
          <cell r="W94">
            <v>147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95" t="str">
            <v>741DC</v>
          </cell>
          <cell r="D95" t="str">
            <v>MINI</v>
          </cell>
          <cell r="E95">
            <v>3604</v>
          </cell>
          <cell r="F95">
            <v>534.4</v>
          </cell>
          <cell r="G95">
            <v>2585</v>
          </cell>
          <cell r="H95">
            <v>14339.65</v>
          </cell>
          <cell r="I95">
            <v>17388.259999999998</v>
          </cell>
          <cell r="J95">
            <v>29574.6</v>
          </cell>
          <cell r="K95">
            <v>24502</v>
          </cell>
          <cell r="L95">
            <v>51881.129999999153</v>
          </cell>
          <cell r="M95">
            <v>35071.9100000006</v>
          </cell>
          <cell r="N95">
            <v>43315.26</v>
          </cell>
          <cell r="O95">
            <v>47088.409999999902</v>
          </cell>
          <cell r="P95">
            <v>32145.23</v>
          </cell>
          <cell r="R95">
            <v>41815.85</v>
          </cell>
          <cell r="S95">
            <v>18569.210000000407</v>
          </cell>
          <cell r="T95">
            <v>50327.130000000398</v>
          </cell>
          <cell r="U95">
            <v>47370.54</v>
          </cell>
          <cell r="V95">
            <v>56696.47</v>
          </cell>
          <cell r="W95">
            <v>44529.51</v>
          </cell>
          <cell r="X95">
            <v>45337.459999999599</v>
          </cell>
          <cell r="Y95">
            <v>39634</v>
          </cell>
          <cell r="Z95">
            <v>52044</v>
          </cell>
          <cell r="AA95">
            <v>50302</v>
          </cell>
          <cell r="AB95">
            <v>44774.669999999634</v>
          </cell>
          <cell r="AC95">
            <v>53565.62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96" t="str">
            <v>741DD</v>
          </cell>
          <cell r="D96" t="str">
            <v>MIDI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97" t="str">
            <v>741DE</v>
          </cell>
          <cell r="D97" t="str">
            <v>MAXI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98" t="str">
            <v>741DF</v>
          </cell>
          <cell r="D98" t="str">
            <v>JUNIOR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99" t="str">
            <v>741DG</v>
          </cell>
          <cell r="D99" t="str">
            <v>PIELUSZKI PANDA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A100" t="str">
            <v>741DH</v>
          </cell>
          <cell r="D100" t="str">
            <v>INNE PIELUSZKI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101" t="str">
            <v>741EA</v>
          </cell>
          <cell r="C101" t="str">
            <v>KOSMETYKI DLA DZIECI</v>
          </cell>
          <cell r="D101" t="str">
            <v>BAWEŁNA DLA DZIECI</v>
          </cell>
          <cell r="E101">
            <v>609.84</v>
          </cell>
          <cell r="F101">
            <v>863.6</v>
          </cell>
          <cell r="G101">
            <v>771</v>
          </cell>
          <cell r="H101">
            <v>113.34</v>
          </cell>
          <cell r="I101">
            <v>350.62</v>
          </cell>
          <cell r="J101">
            <v>348.54</v>
          </cell>
          <cell r="K101">
            <v>37</v>
          </cell>
          <cell r="L101">
            <v>1159.6099999999999</v>
          </cell>
          <cell r="M101">
            <v>138.69999999999999</v>
          </cell>
          <cell r="N101">
            <v>574.63</v>
          </cell>
          <cell r="O101">
            <v>122.12</v>
          </cell>
          <cell r="P101">
            <v>114.37</v>
          </cell>
          <cell r="R101">
            <v>694.19</v>
          </cell>
          <cell r="S101">
            <v>18.52</v>
          </cell>
          <cell r="T101">
            <v>253.6</v>
          </cell>
          <cell r="U101">
            <v>22.2</v>
          </cell>
          <cell r="V101">
            <v>692.03</v>
          </cell>
          <cell r="W101">
            <v>137.22999999999999</v>
          </cell>
          <cell r="X101">
            <v>130.41999999999999</v>
          </cell>
          <cell r="Y101">
            <v>99.97</v>
          </cell>
          <cell r="Z101">
            <v>740.06</v>
          </cell>
          <cell r="AA101">
            <v>71</v>
          </cell>
          <cell r="AB101">
            <v>655.61</v>
          </cell>
          <cell r="AC101">
            <v>638.22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102" t="str">
            <v>741EB</v>
          </cell>
          <cell r="D102" t="str">
            <v>CHUSTECZKI NASĄCZANE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103" t="str">
            <v>741EC</v>
          </cell>
          <cell r="D103" t="str">
            <v>KOSMETYKI BUTELKOWE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104" t="str">
            <v>741FA</v>
          </cell>
          <cell r="C104" t="str">
            <v>KOSMETYKI Z BAWEŁNY</v>
          </cell>
          <cell r="D104" t="str">
            <v>PATYCZKI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105" t="str">
            <v>741FB</v>
          </cell>
          <cell r="D105" t="str">
            <v>PŁATKI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106" t="str">
            <v>741FC</v>
          </cell>
          <cell r="D106" t="str">
            <v>WACIKI</v>
          </cell>
          <cell r="E106">
            <v>40.5</v>
          </cell>
          <cell r="F106">
            <v>0</v>
          </cell>
          <cell r="G106">
            <v>0</v>
          </cell>
          <cell r="H106">
            <v>524.17999999999995</v>
          </cell>
          <cell r="I106">
            <v>429.43</v>
          </cell>
          <cell r="J106">
            <v>530.27</v>
          </cell>
          <cell r="K106">
            <v>442</v>
          </cell>
          <cell r="L106">
            <v>499.13</v>
          </cell>
          <cell r="M106">
            <v>507.32</v>
          </cell>
          <cell r="N106">
            <v>352.25</v>
          </cell>
          <cell r="O106">
            <v>371.08</v>
          </cell>
          <cell r="P106">
            <v>422.88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107" t="str">
            <v>741FD</v>
          </cell>
          <cell r="D107" t="str">
            <v>WATA BAWEŁNIANA</v>
          </cell>
          <cell r="E107">
            <v>1.75</v>
          </cell>
          <cell r="F107">
            <v>5</v>
          </cell>
          <cell r="G107">
            <v>0</v>
          </cell>
          <cell r="H107">
            <v>50.35</v>
          </cell>
          <cell r="I107">
            <v>863.76</v>
          </cell>
          <cell r="J107">
            <v>112</v>
          </cell>
          <cell r="K107">
            <v>29</v>
          </cell>
          <cell r="L107">
            <v>8.3000000000000007</v>
          </cell>
          <cell r="M107">
            <v>0</v>
          </cell>
          <cell r="N107">
            <v>4.8</v>
          </cell>
          <cell r="O107">
            <v>88.8</v>
          </cell>
          <cell r="P107">
            <v>0</v>
          </cell>
          <cell r="R107">
            <v>84.6</v>
          </cell>
          <cell r="S107">
            <v>86.7</v>
          </cell>
          <cell r="T107">
            <v>0</v>
          </cell>
          <cell r="U107">
            <v>0</v>
          </cell>
          <cell r="V107">
            <v>8.1</v>
          </cell>
          <cell r="W107">
            <v>0</v>
          </cell>
          <cell r="X107">
            <v>3.58</v>
          </cell>
          <cell r="Y107">
            <v>50.76</v>
          </cell>
          <cell r="Z107">
            <v>0</v>
          </cell>
          <cell r="AA107">
            <v>80</v>
          </cell>
          <cell r="AB107">
            <v>88.68</v>
          </cell>
          <cell r="AC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108" t="str">
            <v>741FE</v>
          </cell>
          <cell r="D108" t="str">
            <v>WATA BAW-WISKOZOWA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109" t="str">
            <v>741GA</v>
          </cell>
          <cell r="C109" t="str">
            <v>WKŁADKI LAKTACYJNE</v>
          </cell>
          <cell r="D109" t="str">
            <v>WKŁADKI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</row>
        <row r="110">
          <cell r="A110" t="str">
            <v>741HA</v>
          </cell>
          <cell r="C110" t="str">
            <v>PRODUKTY Z BIBUŁY</v>
          </cell>
          <cell r="D110" t="str">
            <v>CHUSTECZKI</v>
          </cell>
          <cell r="E110">
            <v>0</v>
          </cell>
          <cell r="F110">
            <v>219.8</v>
          </cell>
          <cell r="G110">
            <v>7</v>
          </cell>
          <cell r="H110">
            <v>1.41</v>
          </cell>
          <cell r="I110">
            <v>4.5999999999999996</v>
          </cell>
          <cell r="J110">
            <v>9.1999999999999993</v>
          </cell>
          <cell r="K110">
            <v>0</v>
          </cell>
          <cell r="L110">
            <v>0.44</v>
          </cell>
          <cell r="M110">
            <v>0</v>
          </cell>
          <cell r="N110">
            <v>0</v>
          </cell>
          <cell r="O110">
            <v>0.9</v>
          </cell>
          <cell r="P110">
            <v>0.82</v>
          </cell>
          <cell r="R110">
            <v>0</v>
          </cell>
          <cell r="S110">
            <v>199.2</v>
          </cell>
          <cell r="T110">
            <v>199.2</v>
          </cell>
          <cell r="U110">
            <v>0</v>
          </cell>
          <cell r="V110">
            <v>0</v>
          </cell>
          <cell r="W110">
            <v>0</v>
          </cell>
          <cell r="X110">
            <v>228.4</v>
          </cell>
          <cell r="Y110">
            <v>9.4</v>
          </cell>
          <cell r="Z110">
            <v>601</v>
          </cell>
          <cell r="AA110">
            <v>2355</v>
          </cell>
          <cell r="AB110">
            <v>8105.64</v>
          </cell>
          <cell r="AC110">
            <v>1454.12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A111" t="str">
            <v>741HB</v>
          </cell>
          <cell r="D111" t="str">
            <v>CHUSTECZKI NASĄCZANE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112" t="str">
            <v>741HC</v>
          </cell>
          <cell r="D112" t="str">
            <v>PAPIER TOALETOWY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113" t="str">
            <v>741HD</v>
          </cell>
          <cell r="D113" t="str">
            <v>RĘCZNIKI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114" t="str">
            <v>741HE</v>
          </cell>
          <cell r="D114" t="str">
            <v>SERWETKI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115" t="str">
            <v>741IA</v>
          </cell>
          <cell r="C115" t="str">
            <v>SENI</v>
          </cell>
          <cell r="D115" t="str">
            <v>PIELUCHOMAJTKI</v>
          </cell>
          <cell r="E115">
            <v>304264</v>
          </cell>
          <cell r="F115">
            <v>334025</v>
          </cell>
          <cell r="G115">
            <v>414654</v>
          </cell>
          <cell r="H115">
            <v>385985.52</v>
          </cell>
          <cell r="I115">
            <v>368714.36999999866</v>
          </cell>
          <cell r="J115">
            <v>396202.97</v>
          </cell>
          <cell r="K115">
            <v>425435</v>
          </cell>
          <cell r="L115">
            <v>424723.39</v>
          </cell>
          <cell r="M115">
            <v>432610.23</v>
          </cell>
          <cell r="N115">
            <v>432787.44</v>
          </cell>
          <cell r="O115">
            <v>493494.98</v>
          </cell>
          <cell r="P115">
            <v>486543.26</v>
          </cell>
          <cell r="R115">
            <v>559337.15</v>
          </cell>
          <cell r="S115">
            <v>480616.33999999799</v>
          </cell>
          <cell r="T115">
            <v>602699.93000000005</v>
          </cell>
          <cell r="U115">
            <v>589285.08999999694</v>
          </cell>
          <cell r="V115">
            <v>621045.81999999995</v>
          </cell>
          <cell r="W115">
            <v>752655.53</v>
          </cell>
          <cell r="X115">
            <v>653111.21</v>
          </cell>
          <cell r="Y115">
            <v>741082.448865999</v>
          </cell>
          <cell r="Z115">
            <v>723759.28</v>
          </cell>
          <cell r="AA115">
            <v>751079</v>
          </cell>
          <cell r="AB115">
            <v>913752.57999998902</v>
          </cell>
          <cell r="AC115">
            <v>896365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116" t="str">
            <v>741IB</v>
          </cell>
          <cell r="D116" t="str">
            <v>PODKŁADY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117" t="str">
            <v>741IC</v>
          </cell>
          <cell r="D117" t="str">
            <v>SENI INNE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118" t="str">
            <v>741ID</v>
          </cell>
          <cell r="D118" t="str">
            <v>SENI LADY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119" t="str">
            <v>741IE</v>
          </cell>
          <cell r="D119" t="str">
            <v>SENI MAN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120" t="str">
            <v>741IF</v>
          </cell>
          <cell r="D120" t="str">
            <v>KOSMETYKI DLA DOROSŁYCH</v>
          </cell>
          <cell r="E120">
            <v>1955.44</v>
          </cell>
          <cell r="F120">
            <v>6134</v>
          </cell>
          <cell r="G120">
            <v>8028</v>
          </cell>
          <cell r="H120">
            <v>1581.3</v>
          </cell>
          <cell r="I120">
            <v>2873.76</v>
          </cell>
          <cell r="J120">
            <v>4344.51</v>
          </cell>
          <cell r="K120">
            <v>2699</v>
          </cell>
          <cell r="L120">
            <v>2757.1</v>
          </cell>
          <cell r="M120">
            <v>2693.46</v>
          </cell>
          <cell r="N120">
            <v>2855.8</v>
          </cell>
          <cell r="O120">
            <v>2342.71</v>
          </cell>
          <cell r="P120">
            <v>1968.12</v>
          </cell>
          <cell r="R120">
            <v>3910.21</v>
          </cell>
          <cell r="S120">
            <v>7686.49</v>
          </cell>
          <cell r="T120">
            <v>15169.73</v>
          </cell>
          <cell r="U120">
            <v>2432.92</v>
          </cell>
          <cell r="V120">
            <v>13840.94</v>
          </cell>
          <cell r="W120">
            <v>9170.1200000000008</v>
          </cell>
          <cell r="X120">
            <v>5927.75</v>
          </cell>
          <cell r="Y120">
            <v>7682.02</v>
          </cell>
          <cell r="Z120">
            <v>12355.71</v>
          </cell>
          <cell r="AA120">
            <v>15130</v>
          </cell>
          <cell r="AB120">
            <v>11839.15</v>
          </cell>
          <cell r="AC120">
            <v>7354.48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121" t="str">
            <v>741IG</v>
          </cell>
          <cell r="D121" t="str">
            <v>WKŁADKI UROLOGICZNE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122" t="str">
            <v>741JA</v>
          </cell>
          <cell r="C122" t="str">
            <v>POLLENA EWA</v>
          </cell>
          <cell r="D122" t="str">
            <v>ADENT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123" t="str">
            <v>741JB</v>
          </cell>
          <cell r="D123" t="str">
            <v>EVA NATURA</v>
          </cell>
          <cell r="E123">
            <v>0</v>
          </cell>
          <cell r="F123">
            <v>0</v>
          </cell>
          <cell r="G123">
            <v>267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1705.18</v>
          </cell>
          <cell r="N123">
            <v>4371.46</v>
          </cell>
          <cell r="O123">
            <v>10499.6</v>
          </cell>
          <cell r="P123">
            <v>2502.0300000000002</v>
          </cell>
          <cell r="R123">
            <v>347.46</v>
          </cell>
          <cell r="S123">
            <v>264.04000000000002</v>
          </cell>
          <cell r="T123">
            <v>162.07</v>
          </cell>
          <cell r="U123">
            <v>260.72000000000003</v>
          </cell>
          <cell r="V123">
            <v>215.71</v>
          </cell>
          <cell r="W123">
            <v>308.14</v>
          </cell>
          <cell r="X123">
            <v>326.19</v>
          </cell>
          <cell r="Y123">
            <v>357.16</v>
          </cell>
          <cell r="Z123">
            <v>660</v>
          </cell>
          <cell r="AA123">
            <v>5728</v>
          </cell>
          <cell r="AB123">
            <v>9108.43</v>
          </cell>
          <cell r="AC123">
            <v>5409.27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</row>
        <row r="124">
          <cell r="A124" t="str">
            <v>741JC</v>
          </cell>
          <cell r="D124" t="str">
            <v>EVA SUN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125" t="str">
            <v>741JD</v>
          </cell>
          <cell r="D125" t="str">
            <v>EVA MEDICA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126" t="str">
            <v>741JE</v>
          </cell>
          <cell r="D126" t="str">
            <v>KANION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127" t="str">
            <v>741JF</v>
          </cell>
          <cell r="D127" t="str">
            <v>WYROBY PERFUMERYJNE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128" t="str">
            <v>741JG</v>
          </cell>
          <cell r="D128" t="str">
            <v>POZOSTAŁE POLLENA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129" t="str">
            <v>741LA</v>
          </cell>
          <cell r="C129" t="str">
            <v>CHEMIA GOSPODARCZA</v>
          </cell>
          <cell r="D129" t="str">
            <v>CHEMIA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72</v>
          </cell>
          <cell r="J129">
            <v>25.56</v>
          </cell>
          <cell r="K129">
            <v>11</v>
          </cell>
          <cell r="L129">
            <v>0</v>
          </cell>
          <cell r="M129">
            <v>1.44</v>
          </cell>
          <cell r="N129">
            <v>108</v>
          </cell>
          <cell r="O129">
            <v>183.6</v>
          </cell>
          <cell r="P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1053</v>
          </cell>
          <cell r="AA129">
            <v>263.37</v>
          </cell>
          <cell r="AB129">
            <v>0</v>
          </cell>
          <cell r="AC129">
            <v>6.9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130" t="str">
            <v>741KA</v>
          </cell>
          <cell r="C130" t="str">
            <v>MATOPAT</v>
          </cell>
          <cell r="D130" t="str">
            <v>KOMPRESY</v>
          </cell>
          <cell r="E130">
            <v>6932.24</v>
          </cell>
          <cell r="F130">
            <v>136.4</v>
          </cell>
          <cell r="G130">
            <v>1189</v>
          </cell>
          <cell r="H130">
            <v>10044.08</v>
          </cell>
          <cell r="I130">
            <v>4513.68</v>
          </cell>
          <cell r="J130">
            <v>11060.8</v>
          </cell>
          <cell r="K130">
            <v>192</v>
          </cell>
          <cell r="L130">
            <v>10361.719999999999</v>
          </cell>
          <cell r="M130">
            <v>281.02999999999997</v>
          </cell>
          <cell r="N130">
            <v>7499.43</v>
          </cell>
          <cell r="O130">
            <v>848.05</v>
          </cell>
          <cell r="P130">
            <v>10469.83</v>
          </cell>
          <cell r="R130">
            <v>9527.2800000000007</v>
          </cell>
          <cell r="S130">
            <v>10375.15</v>
          </cell>
          <cell r="T130">
            <v>4347.7700000000004</v>
          </cell>
          <cell r="U130">
            <v>12224.53</v>
          </cell>
          <cell r="V130">
            <v>2384.11</v>
          </cell>
          <cell r="W130">
            <v>11638.13</v>
          </cell>
          <cell r="X130">
            <v>3862</v>
          </cell>
          <cell r="Y130">
            <v>5813.9</v>
          </cell>
          <cell r="Z130">
            <v>3205.54</v>
          </cell>
          <cell r="AA130">
            <v>13036</v>
          </cell>
          <cell r="AB130">
            <v>12235.84</v>
          </cell>
          <cell r="AC130">
            <v>1257.29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131" t="str">
            <v>741KB</v>
          </cell>
          <cell r="D131" t="str">
            <v>GAZA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132" t="str">
            <v>741KC</v>
          </cell>
          <cell r="D132" t="str">
            <v>STERYLIZACJA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133" t="str">
            <v>741KD</v>
          </cell>
          <cell r="D133" t="str">
            <v>OPASKI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134" t="str">
            <v>741KE</v>
          </cell>
          <cell r="D134" t="str">
            <v>OPATRUNKI SPECJALISTYCZNE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135" t="str">
            <v>741KG</v>
          </cell>
          <cell r="D135" t="str">
            <v>OPATRUNKI GIPSOWE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136" t="str">
            <v>741KH</v>
          </cell>
          <cell r="D136" t="str">
            <v>ODZIEZ WŁÓKNINOWA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137" t="str">
            <v>741KI</v>
          </cell>
          <cell r="D137" t="str">
            <v>POŚCIEL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138" t="str">
            <v>741KJ</v>
          </cell>
          <cell r="D138" t="str">
            <v>OBŁOŻENIA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139" t="str">
            <v>741KK</v>
          </cell>
          <cell r="D139" t="str">
            <v>RĘKAWICE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140" t="str">
            <v>741KL</v>
          </cell>
          <cell r="D140" t="str">
            <v>ODZIEŻ WIELOKROTNEGO UŻYTKU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141" t="str">
            <v>741KM</v>
          </cell>
          <cell r="D141" t="str">
            <v>WATA CELULOZOWA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142" t="str">
            <v>741KN</v>
          </cell>
          <cell r="D142" t="str">
            <v>PAKIETY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143" t="str">
            <v>741KO</v>
          </cell>
          <cell r="D143" t="str">
            <v>BIOMATERIAŁY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144" t="str">
            <v>741KR</v>
          </cell>
          <cell r="D144" t="str">
            <v>PODKŁADY GINEKOLOGICZNE</v>
          </cell>
          <cell r="E144">
            <v>406.08</v>
          </cell>
          <cell r="F144">
            <v>1680.8</v>
          </cell>
          <cell r="G144">
            <v>1016</v>
          </cell>
          <cell r="H144">
            <v>1464.24</v>
          </cell>
          <cell r="I144">
            <v>935.34</v>
          </cell>
          <cell r="J144">
            <v>1225.9000000000001</v>
          </cell>
          <cell r="K144">
            <v>754</v>
          </cell>
          <cell r="L144">
            <v>1181.04</v>
          </cell>
          <cell r="M144">
            <v>752.66</v>
          </cell>
          <cell r="N144">
            <v>502.22</v>
          </cell>
          <cell r="O144">
            <v>1172.24</v>
          </cell>
          <cell r="P144">
            <v>1093.3900000000001</v>
          </cell>
          <cell r="R144">
            <v>768.82</v>
          </cell>
          <cell r="S144">
            <v>733.18</v>
          </cell>
          <cell r="T144">
            <v>957.41</v>
          </cell>
          <cell r="U144">
            <v>540.78</v>
          </cell>
          <cell r="V144">
            <v>1389.62</v>
          </cell>
          <cell r="W144">
            <v>1616.76</v>
          </cell>
          <cell r="X144">
            <v>1046.95</v>
          </cell>
          <cell r="Y144">
            <v>1072.0999999999999</v>
          </cell>
          <cell r="Z144">
            <v>953</v>
          </cell>
          <cell r="AA144">
            <v>952</v>
          </cell>
          <cell r="AB144">
            <v>717.98</v>
          </cell>
          <cell r="AC144">
            <v>679.9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145" t="str">
            <v>741KS</v>
          </cell>
          <cell r="D145" t="str">
            <v>ORTOPEDIA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ash_DEC"/>
      <sheetName val="ESTIMATE II (new)"/>
      <sheetName val="ESTIMATE II"/>
      <sheetName val="Flash_wrzesień"/>
      <sheetName val="Flash_sierpień"/>
      <sheetName val="Flash_lipiec"/>
      <sheetName val="Arkusz2"/>
      <sheetName val="February"/>
      <sheetName val="January"/>
      <sheetName val="DECEMBER"/>
      <sheetName val="DANE"/>
      <sheetName val="Flash_sierpie?"/>
    </sheetNames>
    <sheetDataSet>
      <sheetData sheetId="0"/>
      <sheetData sheetId="1"/>
      <sheetData sheetId="2"/>
      <sheetData sheetId="3">
        <row r="1">
          <cell r="D1" t="str">
            <v>FRASWIE_GRP_FW</v>
          </cell>
        </row>
      </sheetData>
      <sheetData sheetId="4">
        <row r="1">
          <cell r="D1" t="str">
            <v>FRASWIE_GRP_FW</v>
          </cell>
          <cell r="G1" t="str">
            <v>FRASWIE.IAS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bilans"/>
      <sheetName val="Arkusz4"/>
      <sheetName val="rach.wyn."/>
      <sheetName val="bilans tzmo 2001 20.02"/>
      <sheetName val="Wskaźniki"/>
      <sheetName val="Maj obrotowy"/>
      <sheetName val="#ADR"/>
      <sheetName val="DYNAMIKA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"/>
      <sheetName val="Bal"/>
      <sheetName val="Graphs"/>
      <sheetName val=" ACTUALS VS BUDGET 1H 2000"/>
      <sheetName val="GRAPHS PAGE"/>
      <sheetName val="Proj"/>
      <sheetName val="Share Prices"/>
      <sheetName val="Flash_sierpień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_YTD"/>
      <sheetName val="WERSJE_JEZYKOWE"/>
    </sheetNames>
    <sheetDataSet>
      <sheetData sheetId="0"/>
      <sheetData sheetId="1">
        <row r="4">
          <cell r="K4" t="str">
            <v>BELLA VOSTOK</v>
          </cell>
          <cell r="M4" t="str">
            <v>PL</v>
          </cell>
        </row>
        <row r="5">
          <cell r="K5" t="str">
            <v>BELLA DON</v>
          </cell>
          <cell r="M5" t="str">
            <v>RU</v>
          </cell>
        </row>
        <row r="6">
          <cell r="K6" t="str">
            <v>GIGIENA-SIEWIER</v>
          </cell>
          <cell r="M6" t="str">
            <v>EN</v>
          </cell>
        </row>
        <row r="7">
          <cell r="K7" t="str">
            <v>BELLA SIBIR</v>
          </cell>
        </row>
        <row r="8">
          <cell r="K8" t="str">
            <v>BELLA URAL</v>
          </cell>
        </row>
        <row r="9">
          <cell r="K9" t="str">
            <v>BELLA VOLGA</v>
          </cell>
        </row>
        <row r="10">
          <cell r="K10" t="str">
            <v>BELLA TRADE</v>
          </cell>
        </row>
        <row r="11">
          <cell r="K11" t="str">
            <v>TZMO DEUTSCHLAND</v>
          </cell>
        </row>
        <row r="12">
          <cell r="K12" t="str">
            <v>BELLA ROMANIA</v>
          </cell>
        </row>
        <row r="13">
          <cell r="K13" t="str">
            <v>BELLA HUNGARIA</v>
          </cell>
        </row>
        <row r="14">
          <cell r="K14" t="str">
            <v>BELLA BOHEMIA</v>
          </cell>
        </row>
        <row r="15">
          <cell r="K15" t="str">
            <v>BELLA SLOWACJA</v>
          </cell>
        </row>
        <row r="16">
          <cell r="K16" t="str">
            <v>BELLA RIGA</v>
          </cell>
        </row>
        <row r="17">
          <cell r="K17" t="str">
            <v>BELLA VOSTOK PLATFORMA</v>
          </cell>
        </row>
        <row r="18">
          <cell r="K18" t="str">
            <v>BELLA VOSTOK FILIA 1</v>
          </cell>
        </row>
        <row r="19">
          <cell r="K19" t="str">
            <v>BELLA VOSTOK FILIA 2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 Sp"/>
      <sheetName val="ZZwK GK"/>
      <sheetName val="ZZwK 2"/>
      <sheetName val="N01A"/>
      <sheetName val="N01B"/>
      <sheetName val="N02"/>
      <sheetName val="N03"/>
      <sheetName val="N04"/>
      <sheetName val="N05"/>
      <sheetName val="N06A"/>
      <sheetName val="N06B"/>
      <sheetName val="N07"/>
      <sheetName val="N08"/>
      <sheetName val="N20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1"/>
      <sheetName val="N22"/>
      <sheetName val="N23"/>
      <sheetName val="WK"/>
      <sheetName val="Wybrane d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12 Warunkowe"/>
    </sheetNames>
    <sheetDataSet>
      <sheetData sheetId="0" refreshError="1">
        <row r="105">
          <cell r="BB105" t="str">
            <v>wszystkie kwoty wyrażone są w tysiącach złotych polskich (o ile nie wskazano inaczej)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 Sp"/>
      <sheetName val="ZZwK 2"/>
      <sheetName val="1 Należności"/>
      <sheetName val="2 Zobowiązania "/>
      <sheetName val="3 Pożyczki udzielone "/>
      <sheetName val="4 Zob finansowe "/>
      <sheetName val="5 Sprzedaż "/>
      <sheetName val="6 Zakup "/>
      <sheetName val="7 Dz finansowa "/>
      <sheetName val="8 ŚT sprzedający  "/>
      <sheetName val="9 ŚT kupujący "/>
      <sheetName val="10 Wykaz AF "/>
      <sheetName val="11 Kapitał"/>
      <sheetName val="12 Warunkowe"/>
      <sheetName val="ZZwK GK"/>
      <sheetName val="N01A"/>
      <sheetName val="N02"/>
      <sheetName val="N01B"/>
      <sheetName val="N03"/>
      <sheetName val="N04 "/>
      <sheetName val="N05"/>
      <sheetName val="N06A"/>
      <sheetName val="N06B"/>
      <sheetName val="N07"/>
      <sheetName val="N08"/>
      <sheetName val="N09"/>
      <sheetName val="N10"/>
      <sheetName val="N11A"/>
      <sheetName val="N11C"/>
      <sheetName val="N11D"/>
      <sheetName val="N11B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K"/>
      <sheetName val="Wybrane dane"/>
      <sheetName val="2 Zobowiązania"/>
      <sheetName val="3 Pożyczki udzielone"/>
      <sheetName val="4 Zob finansowe"/>
      <sheetName val="5 Sprzedaż"/>
      <sheetName val="6 Zakup"/>
      <sheetName val="7 Dz finansowa"/>
      <sheetName val="8 ŚT sprzedający "/>
      <sheetName val="9 ŚT kupujący"/>
      <sheetName val="10 Wykaz AF"/>
    </sheetNames>
    <sheetDataSet>
      <sheetData sheetId="0" refreshError="1">
        <row r="66">
          <cell r="BB66" t="str">
            <v xml:space="preserve"> za okres od 01.01 do 30.06.2007 roku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k-ty rodzajowe"/>
      <sheetName val="wiekowanie należności"/>
      <sheetName val="wiekowanie zobowiązań"/>
      <sheetName val="Wiekowanie (10 największych)"/>
      <sheetName val="segmenty operacyjne"/>
      <sheetName val="postępowania sądowe"/>
      <sheetName val="powiązane nie konsolidow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7A Dz finansowa"/>
      <sheetName val="7B Dane do przepływów"/>
      <sheetName val="faktury w walucie obcej"/>
      <sheetName val="8 ŚT sprzedający"/>
      <sheetName val="9 ŚT kupujący"/>
      <sheetName val="10 Inwestycje"/>
      <sheetName val="10A Inwestycje"/>
      <sheetName val="10B Inwestycje"/>
      <sheetName val="10C Inwestycje"/>
      <sheetName val="Kapitał własny"/>
      <sheetName val="Zobowiązania warunkowe"/>
      <sheetName val="terminarz"/>
      <sheetName val="Arkusz1"/>
    </sheetNames>
    <sheetDataSet>
      <sheetData sheetId="0">
        <row r="59">
          <cell r="BB59" t="str">
            <v>30.09.2010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Noty (spis treści)"/>
      <sheetName val="Dane"/>
      <sheetName val="Wykaz jednostek"/>
      <sheetName val="Indeks"/>
      <sheetName val="SF"/>
      <sheetName val="ZK"/>
      <sheetName val="ZK GK"/>
      <sheetName val="WK"/>
      <sheetName val="N01"/>
      <sheetName val="N02"/>
      <sheetName val="N03"/>
      <sheetName val="N04"/>
      <sheetName val="N04a"/>
      <sheetName val="N05"/>
      <sheetName val="N06A"/>
      <sheetName val="N06B"/>
      <sheetName val="N07"/>
      <sheetName val="N08"/>
      <sheetName val="N09"/>
      <sheetName val="N10A"/>
      <sheetName val="N10B"/>
      <sheetName val="N10C"/>
      <sheetName val="N10D"/>
      <sheetName val="N10E"/>
      <sheetName val="N10F"/>
      <sheetName val="N11"/>
      <sheetName val="N12"/>
      <sheetName val="N13"/>
      <sheetName val="N13A"/>
      <sheetName val="N14"/>
      <sheetName val="N15"/>
      <sheetName val="N16A"/>
      <sheetName val="N16B"/>
      <sheetName val="N17"/>
      <sheetName val="N18A"/>
      <sheetName val="N18B"/>
      <sheetName val="N19"/>
      <sheetName val="N20"/>
      <sheetName val="N21"/>
      <sheetName val="N22"/>
      <sheetName val="N23"/>
      <sheetName val="dodatek 1"/>
      <sheetName val="dodatek 2"/>
      <sheetName val="WDF"/>
      <sheetName val="ZYSK na akcję"/>
    </sheetNames>
    <sheetDataSet>
      <sheetData sheetId="0" refreshError="1"/>
      <sheetData sheetId="1" refreshError="1"/>
      <sheetData sheetId="2">
        <row r="57">
          <cell r="BB57" t="str">
            <v>31.12.2010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k-ty rodzajowe"/>
      <sheetName val="wiekowanie należności"/>
      <sheetName val="wiekowanie zobowiązań"/>
      <sheetName val="Wiekowanie (10 największych)"/>
      <sheetName val="segmenty operacyjne"/>
      <sheetName val="postępowania sądowe"/>
      <sheetName val="powiązane nie konsolidow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7A Dz finansowa"/>
      <sheetName val="7B Dane do przepływów"/>
      <sheetName val="faktury w walucie obcej"/>
      <sheetName val="8 ŚT sprzedający"/>
      <sheetName val="9 ŚT kupujący"/>
      <sheetName val="10 Inwestycje"/>
      <sheetName val="10A Inwestycje"/>
      <sheetName val="10B Inwestycje"/>
      <sheetName val="10C Inwestycje"/>
      <sheetName val="Kapitał własny"/>
      <sheetName val="Zobowiązania warunkowe"/>
      <sheetName val="terminarz"/>
      <sheetName val="Arkusz1"/>
    </sheetNames>
    <sheetDataSet>
      <sheetData sheetId="0">
        <row r="59">
          <cell r="BB59" t="str">
            <v>31.12.2010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9">
          <cell r="D139">
            <v>4318.47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93">
          <cell r="D193">
            <v>700661.33000000007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WDF"/>
      <sheetName val="Wybrane dane fin."/>
      <sheetName val="ZYSK na akcję"/>
      <sheetName val="WK"/>
      <sheetName val="Noty na I półrocze (zest)"/>
      <sheetName val="SFk"/>
      <sheetName val="N01A"/>
      <sheetName val="N01B"/>
      <sheetName val="N01C"/>
      <sheetName val="N02"/>
      <sheetName val="N02 ruchy na WN"/>
      <sheetName val="N03"/>
      <sheetName val="N03A"/>
      <sheetName val="N04"/>
      <sheetName val="N04 ruchy na ŚT"/>
      <sheetName val="N04a"/>
      <sheetName val="N05"/>
    </sheetNames>
    <sheetDataSet>
      <sheetData sheetId="0" refreshError="1"/>
      <sheetData sheetId="1">
        <row r="34">
          <cell r="AC34">
            <v>40179</v>
          </cell>
        </row>
        <row r="70">
          <cell r="BB70" t="str">
            <v xml:space="preserve"> w okresie od 01.01 do 31.12.2010 roku</v>
          </cell>
        </row>
        <row r="71">
          <cell r="BB71" t="str">
            <v xml:space="preserve"> na dzień 01.01.2009 roku</v>
          </cell>
        </row>
      </sheetData>
      <sheetData sheetId="2">
        <row r="6">
          <cell r="C6" t="str">
            <v>GRUPA KAPITAŁOWA PBG</v>
          </cell>
        </row>
      </sheetData>
      <sheetData sheetId="3">
        <row r="2">
          <cell r="C2" t="str">
            <v>Grupa Kapitałowa PBG</v>
          </cell>
        </row>
      </sheetData>
      <sheetData sheetId="4"/>
      <sheetData sheetId="5" refreshError="1"/>
      <sheetData sheetId="6" refreshError="1"/>
      <sheetData sheetId="7">
        <row r="14">
          <cell r="C14">
            <v>112.287583080244</v>
          </cell>
        </row>
      </sheetData>
      <sheetData sheetId="8" refreshError="1"/>
      <sheetData sheetId="9">
        <row r="36">
          <cell r="DH36">
            <v>4754962.0017367434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Noty (spis treści)"/>
      <sheetName val="SF"/>
      <sheetName val="ZK"/>
      <sheetName val="ZK GK"/>
      <sheetName val="WK"/>
      <sheetName val="N01"/>
      <sheetName val="N02"/>
      <sheetName val="N03"/>
      <sheetName val="N04"/>
      <sheetName val="N04a"/>
      <sheetName val="N05"/>
      <sheetName val="N06A"/>
      <sheetName val="N06B"/>
      <sheetName val="N07"/>
      <sheetName val="N08"/>
      <sheetName val="N09"/>
      <sheetName val="N10A"/>
      <sheetName val="N10B"/>
      <sheetName val="N10C"/>
      <sheetName val="N10D"/>
      <sheetName val="N10E"/>
      <sheetName val="N10F"/>
      <sheetName val="N11"/>
      <sheetName val="N12"/>
      <sheetName val="N13"/>
      <sheetName val="N13A"/>
      <sheetName val="N14"/>
      <sheetName val="N15"/>
      <sheetName val="N16A"/>
      <sheetName val="N16B"/>
      <sheetName val="N17"/>
      <sheetName val="N18A"/>
      <sheetName val="N18B"/>
      <sheetName val="N19"/>
      <sheetName val="N20"/>
      <sheetName val="N21"/>
      <sheetName val="N22"/>
      <sheetName val="N23"/>
      <sheetName val="dodatek 1"/>
      <sheetName val="dodatek 2"/>
      <sheetName val="WDF"/>
      <sheetName val="ZYSK na akcję"/>
    </sheetNames>
    <sheetDataSet>
      <sheetData sheetId="0"/>
      <sheetData sheetId="1">
        <row r="65">
          <cell r="BB65" t="str">
            <v xml:space="preserve"> na dzień 01.01.2010 roku</v>
          </cell>
        </row>
        <row r="66">
          <cell r="BB66" t="str">
            <v xml:space="preserve"> na dzień 31.12.2010 roku</v>
          </cell>
        </row>
        <row r="70">
          <cell r="BB70" t="str">
            <v xml:space="preserve"> w okresie od 01.01 do 31.12.2010 roku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k-ty rodzajowe"/>
      <sheetName val="wiekowanie należności"/>
      <sheetName val="wiekowanie zobowiązań"/>
      <sheetName val="Wiekowanie (10 największych)"/>
      <sheetName val="segmenty operacyjne"/>
      <sheetName val="postępowania sądowe"/>
      <sheetName val="powiązane nie konsolidowane"/>
      <sheetName val="1 Należności"/>
      <sheetName val="2 Zobowiązania"/>
      <sheetName val="3 Pożyczki udzielone"/>
      <sheetName val="4 Zob finansowe"/>
      <sheetName val="5 Sprzedaż"/>
      <sheetName val="6 Zakup"/>
      <sheetName val="7 Dz finansowa"/>
      <sheetName val="7A Dz finansowa"/>
      <sheetName val="7B Dane do przepływów"/>
      <sheetName val="faktury w walucie obcej"/>
      <sheetName val="8 ŚT sprzedający"/>
      <sheetName val="9 ŚT kupujący"/>
      <sheetName val="10 Inwestycje"/>
      <sheetName val="10A Inwestycje"/>
      <sheetName val="10B Inwestycje"/>
      <sheetName val="10C Inwestycje"/>
      <sheetName val="Kapitał własny"/>
      <sheetName val="Zobowiązania warunkowe"/>
      <sheetName val="terminarz"/>
      <sheetName val="Arkusz1"/>
    </sheetNames>
    <sheetDataSet>
      <sheetData sheetId="0">
        <row r="100">
          <cell r="BB100" t="str">
            <v>PLN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"/>
      <sheetName val="1 Należności (2)"/>
      <sheetName val="2 Zobowiązania (2)"/>
      <sheetName val="3 Pożyczki udzielone"/>
      <sheetName val="4 Zob finansowe (2)"/>
      <sheetName val="5 Sprzedaż (2)"/>
      <sheetName val="6 Zakup (2)"/>
      <sheetName val="7 Dz finansowa (2)"/>
      <sheetName val="8 ŚT sprzedający (2)"/>
      <sheetName val="9 ŚT kupujący (2)"/>
      <sheetName val="10 Wykaz AF (2)"/>
      <sheetName val="11 Kapitał (2)"/>
      <sheetName val="12 Warunkowe"/>
      <sheetName val="ZZwK Sp"/>
      <sheetName val="1 Należności"/>
      <sheetName val="2 Zobowiązania"/>
      <sheetName val="4 Zob finansowe"/>
      <sheetName val="5 Sprzedaż"/>
      <sheetName val="6 Zakup"/>
      <sheetName val="7 Dz finansowa"/>
      <sheetName val="8 ŚT sprzedający"/>
      <sheetName val="9 ŚT kupujący"/>
      <sheetName val="10 Wykaz AF"/>
      <sheetName val="11 Kapitał"/>
      <sheetName val="SFk"/>
      <sheetName val="SF-PBG"/>
      <sheetName val="SF-METOREX"/>
      <sheetName val="SF-INFRA"/>
      <sheetName val="SF-KWG"/>
      <sheetName val="SF-HBP"/>
      <sheetName val="SF-DROMOST"/>
      <sheetName val="SF-PBG Dom"/>
      <sheetName val="SF-HB9"/>
      <sheetName val="SF-GOE"/>
      <sheetName val="SF-EXCAN"/>
      <sheetName val="SF-Apartamenty"/>
      <sheetName val="SF-PRID"/>
      <sheetName val="SF-BROKAM"/>
      <sheetName val="SF-BATHINEX"/>
      <sheetName val="SF-AVATIA"/>
      <sheetName val="SF-APRIVIA"/>
      <sheetName val="SF-BETPOL"/>
      <sheetName val="SF-Budwil"/>
      <sheetName val="SF-Gdyńska"/>
      <sheetName val="SF do wydruku"/>
      <sheetName val="ZZwK GK"/>
      <sheetName val="ZZwK 2"/>
      <sheetName val="K.zakładowy"/>
      <sheetName val="K.ZAPASOWY"/>
      <sheetName val="wynik bieżący"/>
      <sheetName val="WYNIK LAT UBIEGŁYCH"/>
      <sheetName val="KAPITAŁY MNIEJSZOŚCI"/>
      <sheetName val="K.mniejszości HBP"/>
      <sheetName val="K.mniejszości HB9"/>
      <sheetName val="K.mniejszości Dromost"/>
      <sheetName val="K.mniejszości PBG DOM"/>
      <sheetName val="K.mniejszości Apartamenty"/>
      <sheetName val="K.mniejszości GOE"/>
      <sheetName val="K.mniejszości BUDWIL"/>
      <sheetName val="HB 9 korekta kap.30.09.2007"/>
      <sheetName val="PBG DOM korekta kap.- aport"/>
      <sheetName val="GOE korekta kap.31.07.07"/>
      <sheetName val="różnice kursowe (EXCAN)"/>
      <sheetName val="różnice kursowe (GOE)"/>
      <sheetName val="poręczenia"/>
      <sheetName val="gwarancje"/>
      <sheetName val="K.mniejszości Betpol"/>
      <sheetName val="K.mniejszości Gdyńska"/>
      <sheetName val="HBP korekta kap.30.05.2008"/>
      <sheetName val="segmenty branżowe"/>
      <sheetName val="postępowania sądowe"/>
      <sheetName val="forwardy"/>
      <sheetName val="powiązane nie konsolidowane"/>
      <sheetName val="faktury w walucie obcej"/>
      <sheetName val="Kapitał własny"/>
      <sheetName val="Zobowiązania warunkowe"/>
      <sheetName val="terminarz"/>
      <sheetName val="ZZwK Sp 31.12.2008"/>
      <sheetName val="SF-HBW"/>
      <sheetName val="SF-PRIS-Infra"/>
      <sheetName val="SF-KRI"/>
      <sheetName val="SF-PGS"/>
      <sheetName val="SF-ATG"/>
      <sheetName val="Rozrachunki"/>
      <sheetName val="Pożyczki"/>
      <sheetName val="Obroty"/>
      <sheetName val="Zapasy"/>
      <sheetName val="Środki trwałe"/>
      <sheetName val="Dz finansowa"/>
      <sheetName val="SSF-GK INFRA"/>
      <sheetName val="SSF-GK HBP"/>
      <sheetName val="SSF-GK PBG Dom"/>
      <sheetName val="wartość firmy (spr.)"/>
      <sheetName val="wynik lat ubiegłych (spr)"/>
      <sheetName val="GK HBP korekta kap.30.09.2008"/>
      <sheetName val="ZZwK 31.12.08 nowe"/>
      <sheetName val="SF-PRIS"/>
      <sheetName val="SF-WIERTMAR"/>
      <sheetName val="SF-METRO"/>
      <sheetName val="SF-GÓRECKA"/>
      <sheetName val="SF-PBG DOM INVEST"/>
      <sheetName val="SF-ZŁOTOWSKA 51"/>
      <sheetName val="SF-PBG TECHNOLOGIA"/>
      <sheetName val="SF-PBG EXPORT"/>
      <sheetName val="KM-Apartamenty"/>
      <sheetName val="KM-Budwil"/>
      <sheetName val="KM-PRG METRO"/>
      <sheetName val="KM-spółki z GK HBP"/>
      <sheetName val="KM-HB9"/>
      <sheetName val="HB9 (KM dodatek)"/>
      <sheetName val="KM-HBP"/>
      <sheetName val="KM-HBP (dodatek)"/>
      <sheetName val="KM-GOE"/>
      <sheetName val="KM-Dromost"/>
      <sheetName val="KM-Betpol"/>
      <sheetName val="różnice kursowe (GOE) bieżące"/>
      <sheetName val="różnice kursowe (GOE) SKK-EUR"/>
      <sheetName val="Zobowiązania warunkowe-pozostał"/>
      <sheetName val="Zobowiązania warunkowe-powiązan"/>
      <sheetName val="7A Dz finansowa"/>
      <sheetName val="10 Inwestycje"/>
      <sheetName val="10A Inwestycje"/>
      <sheetName val="10B Inwestycje"/>
      <sheetName val="10C Inwestycje"/>
      <sheetName val="k-ty rodzajowe"/>
      <sheetName val="wiekowanie"/>
      <sheetName val="segmenty operacyjne"/>
      <sheetName val="wiekowanie należności"/>
      <sheetName val="wiekowanie zobowiązań"/>
      <sheetName val="Wiekowanie (10 największych)"/>
      <sheetName val="7B Dane do przepływów"/>
      <sheetName val="Arkusz1"/>
    </sheetNames>
    <sheetDataSet>
      <sheetData sheetId="0" refreshError="1">
        <row r="22">
          <cell r="T22" t="str">
            <v>PBG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Noty na I półrocze (zest)"/>
      <sheetName val="SFk"/>
      <sheetName val="31.12.2010 K"/>
      <sheetName val="N18A"/>
      <sheetName val="N18B"/>
      <sheetName val="N18A (2)"/>
    </sheetNames>
    <sheetDataSet>
      <sheetData sheetId="0" refreshError="1"/>
      <sheetData sheetId="1">
        <row r="34">
          <cell r="AC34">
            <v>40179</v>
          </cell>
        </row>
      </sheetData>
      <sheetData sheetId="2">
        <row r="6">
          <cell r="C6" t="str">
            <v>GRUPA KAPITAŁOWA PBG</v>
          </cell>
          <cell r="D6" t="str">
            <v xml:space="preserve">GK PBG  </v>
          </cell>
        </row>
        <row r="7">
          <cell r="C7" t="str">
            <v>PBG SA</v>
          </cell>
          <cell r="D7" t="str">
            <v>PBG</v>
          </cell>
        </row>
        <row r="9">
          <cell r="C9" t="str">
            <v>METOREX Sp. z o.o.</v>
          </cell>
          <cell r="D9" t="str">
            <v>METOREX</v>
          </cell>
        </row>
        <row r="11">
          <cell r="C11" t="str">
            <v>INFRA SA</v>
          </cell>
          <cell r="D11" t="str">
            <v>INFRA</v>
          </cell>
        </row>
        <row r="13">
          <cell r="C13" t="str">
            <v>GK HYDROBUDOWA POLSKA</v>
          </cell>
          <cell r="D13" t="str">
            <v>GK HBP</v>
          </cell>
        </row>
        <row r="14">
          <cell r="C14" t="str">
            <v>HYDROBUDOWA POLSKA</v>
          </cell>
          <cell r="D14" t="str">
            <v>HBP</v>
          </cell>
        </row>
        <row r="15">
          <cell r="C15" t="str">
            <v>PRG METRO Sp. z o.o.</v>
          </cell>
          <cell r="D15" t="str">
            <v>PRG METRO</v>
          </cell>
        </row>
        <row r="16">
          <cell r="C16" t="str">
            <v>HYDROBUDOWA 9 SA</v>
          </cell>
          <cell r="D16" t="str">
            <v>HB9</v>
          </cell>
        </row>
        <row r="17">
          <cell r="C17" t="str">
            <v>GDYŃSKA PROJEKT Sp. z o.o.</v>
          </cell>
          <cell r="D17" t="str">
            <v xml:space="preserve">GDYŃSKA </v>
          </cell>
        </row>
        <row r="19">
          <cell r="C19" t="str">
            <v>KWG SA</v>
          </cell>
          <cell r="D19" t="str">
            <v>KWG</v>
          </cell>
        </row>
        <row r="21">
          <cell r="C21" t="str">
            <v>GK APRIVIA</v>
          </cell>
          <cell r="D21" t="str">
            <v>GK APRIVIA</v>
          </cell>
        </row>
        <row r="22">
          <cell r="C22" t="str">
            <v>APRIVIA SA</v>
          </cell>
          <cell r="D22" t="str">
            <v>APRIVIA</v>
          </cell>
        </row>
        <row r="23">
          <cell r="C23" t="str">
            <v>DROMOST Sp. z o.o.</v>
          </cell>
          <cell r="D23" t="str">
            <v>DROMOST</v>
          </cell>
        </row>
        <row r="24">
          <cell r="C24" t="str">
            <v>PRID SA</v>
          </cell>
          <cell r="D24" t="str">
            <v>PRID</v>
          </cell>
        </row>
        <row r="25">
          <cell r="C25" t="str">
            <v>BETPOL SA</v>
          </cell>
          <cell r="D25" t="str">
            <v>BETPOL</v>
          </cell>
        </row>
        <row r="27">
          <cell r="C27" t="str">
            <v>GK PBG DOM</v>
          </cell>
          <cell r="D27" t="str">
            <v>GK PBG DOM</v>
          </cell>
        </row>
        <row r="28">
          <cell r="C28" t="str">
            <v>PBG DOM Sp. z o.o.</v>
          </cell>
          <cell r="D28" t="str">
            <v>PBG DOM</v>
          </cell>
        </row>
        <row r="29">
          <cell r="C29" t="str">
            <v>APARTAMENTY POZNAŃSKIE Sp. z o.o.</v>
          </cell>
          <cell r="D29" t="str">
            <v xml:space="preserve">APARTAMENTY </v>
          </cell>
        </row>
        <row r="30">
          <cell r="C30" t="str">
            <v>PBG DOM INVEST I Sp. z o.o. (dawniej DAWIL)</v>
          </cell>
          <cell r="D30" t="str">
            <v>PBG DOM INVEST I</v>
          </cell>
        </row>
        <row r="31">
          <cell r="C31" t="str">
            <v>PBG DOM INVEST II Sp. z o.o. (dawniej BUDWIL)</v>
          </cell>
          <cell r="D31" t="str">
            <v>PBG DOM INVEST II</v>
          </cell>
        </row>
        <row r="32">
          <cell r="C32" t="str">
            <v>PBG DOM INVEST III Sp. z o.o.</v>
          </cell>
          <cell r="D32" t="str">
            <v>PBG DOM INVEST III</v>
          </cell>
        </row>
        <row r="33">
          <cell r="C33" t="str">
            <v>PBG DOM INVEST III Sp. z o.o. Sp. k.</v>
          </cell>
          <cell r="D33" t="str">
            <v>PBG DOM INVEST III Sp. k.</v>
          </cell>
        </row>
        <row r="34">
          <cell r="C34" t="str">
            <v>PBG DOM INVEST IV Sp. z o.o.</v>
          </cell>
          <cell r="D34" t="str">
            <v>PBG DOM INVEST IV</v>
          </cell>
        </row>
        <row r="35">
          <cell r="C35" t="str">
            <v>PBG DOM INVEST V Sp. z o.o.</v>
          </cell>
          <cell r="D35" t="str">
            <v>PBG DOM INVEST V</v>
          </cell>
        </row>
        <row r="36">
          <cell r="C36" t="str">
            <v>PBG DOM INVEST VI Sp. z o.o.</v>
          </cell>
          <cell r="D36" t="str">
            <v>PBG DOM INVEST VI</v>
          </cell>
        </row>
        <row r="37">
          <cell r="C37" t="str">
            <v>PBG DOM INVEST VII Sp. z o.o.</v>
          </cell>
          <cell r="D37" t="str">
            <v>PBG DOM INVEST VII</v>
          </cell>
        </row>
        <row r="38">
          <cell r="C38" t="str">
            <v>PBG DOM INVEST VIII Sp. z o.o.</v>
          </cell>
          <cell r="D38" t="str">
            <v>PBG DOM INVEST VIII</v>
          </cell>
        </row>
        <row r="39">
          <cell r="C39" t="str">
            <v>PBG DOM INVEST IX Sp. z o.o.</v>
          </cell>
          <cell r="D39" t="str">
            <v>PBG DOM INVEST IX</v>
          </cell>
        </row>
        <row r="40">
          <cell r="C40" t="str">
            <v>PBG DOM INVEST X Sp. z o.o.</v>
          </cell>
          <cell r="D40" t="str">
            <v>PBG DOM INVEST X</v>
          </cell>
        </row>
        <row r="41">
          <cell r="C41" t="str">
            <v>"ZŁOTOWSKA 51" Sp. z o.o.</v>
          </cell>
          <cell r="D41" t="str">
            <v>ZŁOTOWSKA 51</v>
          </cell>
        </row>
        <row r="42">
          <cell r="C42" t="str">
            <v>GÓRECKA PROJEKT Sp. z o.o.</v>
          </cell>
          <cell r="D42" t="str">
            <v>GÓRECKA PROJEKT</v>
          </cell>
        </row>
        <row r="43">
          <cell r="C43" t="str">
            <v>CITY DEVELOPMENT Sp. z o.o.</v>
          </cell>
          <cell r="D43" t="str">
            <v>CITY DEVELOPMENT</v>
          </cell>
        </row>
        <row r="44">
          <cell r="C44" t="str">
            <v>VILLA POZNAŃ Sp. z o.o.</v>
          </cell>
          <cell r="D44" t="str">
            <v>VILLA POZNAŃ</v>
          </cell>
        </row>
        <row r="45">
          <cell r="C45" t="str">
            <v>QUADRO HOUSE Sp. z o.o. (dawniej PBG Dom Management I)</v>
          </cell>
          <cell r="D45" t="str">
            <v>QUADRO HOUSE</v>
          </cell>
        </row>
        <row r="46">
          <cell r="C46" t="str">
            <v>KINO DEVELOPMENT Sp. z o.o.</v>
          </cell>
          <cell r="D46" t="str">
            <v>KINO DEVELOPMENT</v>
          </cell>
        </row>
        <row r="47">
          <cell r="C47" t="str">
            <v>ORTIS NIERUCHOMOŚCI Sp. z o.o.</v>
          </cell>
          <cell r="D47" t="str">
            <v>ORTIS NIERUCHOMOŚCI</v>
          </cell>
        </row>
        <row r="49">
          <cell r="C49" t="str">
            <v>GasOil Engineering a.s.</v>
          </cell>
          <cell r="D49" t="str">
            <v>GOE</v>
          </cell>
        </row>
        <row r="51">
          <cell r="C51" t="str">
            <v>EXCAN OIL and GAS Engineering  Ltd.</v>
          </cell>
          <cell r="D51" t="str">
            <v>EXCAN</v>
          </cell>
        </row>
        <row r="53">
          <cell r="C53" t="str">
            <v>BROKAM Sp. z o.o.</v>
          </cell>
          <cell r="D53" t="str">
            <v>BROKAM</v>
          </cell>
        </row>
        <row r="55">
          <cell r="C55" t="str">
            <v>AVATIA Sp. z o.o.</v>
          </cell>
          <cell r="D55" t="str">
            <v>AVATIA</v>
          </cell>
        </row>
        <row r="57">
          <cell r="C57" t="str">
            <v>PBG Technologia Sp. z o.o.</v>
          </cell>
          <cell r="D57" t="str">
            <v>TECHNOLOGIA</v>
          </cell>
        </row>
        <row r="59">
          <cell r="C59" t="str">
            <v>PBG Export Sp. z o.o.</v>
          </cell>
          <cell r="D59" t="str">
            <v>PBG EXPORT</v>
          </cell>
        </row>
        <row r="61">
          <cell r="C61" t="str">
            <v>GK Wschodni Invest Sp. z o.o.</v>
          </cell>
          <cell r="D61" t="str">
            <v>GK WCHODNI INVEST</v>
          </cell>
        </row>
        <row r="62">
          <cell r="C62" t="str">
            <v>WSCHODNI INVEST Sp. z o.o.</v>
          </cell>
          <cell r="D62" t="str">
            <v>WSCHODNI INVEST</v>
          </cell>
        </row>
        <row r="63">
          <cell r="C63" t="str">
            <v>ENERGOPOL UKRAINA</v>
          </cell>
          <cell r="D63" t="str">
            <v>ENERGOPOL UKRAINA</v>
          </cell>
        </row>
        <row r="65">
          <cell r="C65" t="str">
            <v>PBG UKRAINA Publiczna Spółka Akcyjna</v>
          </cell>
          <cell r="D65" t="str">
            <v>PBG UKRAINA</v>
          </cell>
        </row>
        <row r="67">
          <cell r="C67" t="str">
            <v>PBG BUŁGARIA Sp. z o.o.</v>
          </cell>
          <cell r="D67" t="str">
            <v>PBG BUŁGARIA (od 27.07.2010r.)</v>
          </cell>
        </row>
        <row r="69">
          <cell r="C69" t="str">
            <v>PBG OPERATOR Sp. z o.o. (dawniej REVANA Sp. z o.o.)</v>
          </cell>
          <cell r="D69" t="str">
            <v>PBG OPERATOR (od 30.08.2010r.)</v>
          </cell>
        </row>
        <row r="71">
          <cell r="C71" t="str">
            <v xml:space="preserve">HBP DROGI Sp. z o.o. (dawniej Villa Lobos) </v>
          </cell>
          <cell r="D71" t="str">
            <v>HBP DROGI (od 05.10.2010r.)</v>
          </cell>
        </row>
        <row r="73">
          <cell r="C73" t="str">
            <v>STRATEG CAPITAL</v>
          </cell>
          <cell r="D73" t="str">
            <v>STRATEG CAPITAL (od 13.10.2010r.)</v>
          </cell>
        </row>
        <row r="75">
          <cell r="C75" t="str">
            <v>BATHINEX Sp. z o.o.</v>
          </cell>
          <cell r="D75" t="str">
            <v>BATHINEX (od 14.10.2010r.)</v>
          </cell>
        </row>
        <row r="77">
          <cell r="C77" t="str">
            <v>spółka zależna bezpośrednio od PBG SA (nie dotyczy spółek dominujących: INFRA, HBP; PBG DOM, APRIVIA)</v>
          </cell>
          <cell r="D77" t="str">
            <v>(nie dotyczy)</v>
          </cell>
        </row>
        <row r="79">
          <cell r="C79" t="str">
            <v>Jednostka 33</v>
          </cell>
          <cell r="D79" t="str">
            <v>J14</v>
          </cell>
        </row>
        <row r="80">
          <cell r="C80" t="str">
            <v>Jednostka 34</v>
          </cell>
          <cell r="D80" t="str">
            <v>J15</v>
          </cell>
        </row>
        <row r="81">
          <cell r="C81" t="str">
            <v>Jednostka 35</v>
          </cell>
          <cell r="D81" t="str">
            <v>J16</v>
          </cell>
        </row>
        <row r="82">
          <cell r="C82" t="str">
            <v>Jednostka 36</v>
          </cell>
          <cell r="D82" t="str">
            <v>J17</v>
          </cell>
        </row>
        <row r="83">
          <cell r="C83" t="str">
            <v>Jednostka 37</v>
          </cell>
          <cell r="D83" t="str">
            <v>J18</v>
          </cell>
        </row>
        <row r="84">
          <cell r="C84" t="str">
            <v>Jednostka 38</v>
          </cell>
          <cell r="D84" t="str">
            <v>J19</v>
          </cell>
        </row>
        <row r="85">
          <cell r="C85" t="str">
            <v>Jednostka 39</v>
          </cell>
          <cell r="D85" t="str">
            <v>J20</v>
          </cell>
        </row>
      </sheetData>
      <sheetData sheetId="3">
        <row r="4">
          <cell r="C4" t="str">
            <v>wszystkie kwoty wyrażone są w tysiącach złotych polskich (o ile nie wskazano inaczej)</v>
          </cell>
        </row>
      </sheetData>
      <sheetData sheetId="4" refreshError="1"/>
      <sheetData sheetId="5" refreshError="1"/>
      <sheetData sheetId="6">
        <row r="24">
          <cell r="L24">
            <v>-5404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ryka"/>
      <sheetName val="Rejestr Ryzyk"/>
      <sheetName val="Legenda"/>
      <sheetName val="Słowniki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 xml:space="preserve"> </v>
          </cell>
          <cell r="C2" t="str">
            <v xml:space="preserve"> </v>
          </cell>
          <cell r="D2" t="str">
            <v xml:space="preserve"> </v>
          </cell>
        </row>
        <row r="3">
          <cell r="A3" t="str">
            <v>Projekt AWPK</v>
          </cell>
          <cell r="B3" t="str">
            <v>Zidentyfikowane</v>
          </cell>
          <cell r="C3">
            <v>1</v>
          </cell>
          <cell r="D3" t="str">
            <v>Wysoka</v>
          </cell>
        </row>
        <row r="4">
          <cell r="A4" t="str">
            <v>Analitycy biznesowi</v>
          </cell>
          <cell r="B4" t="str">
            <v>Kontrolowane</v>
          </cell>
          <cell r="C4">
            <v>2</v>
          </cell>
          <cell r="D4" t="str">
            <v>Średnia</v>
          </cell>
        </row>
        <row r="5">
          <cell r="A5" t="str">
            <v>Zespół wykonawcy</v>
          </cell>
          <cell r="B5" t="str">
            <v>Zamknięte</v>
          </cell>
          <cell r="C5">
            <v>3</v>
          </cell>
          <cell r="D5" t="str">
            <v>Niska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Noty na I półrocze (zest)"/>
      <sheetName val="SFk"/>
      <sheetName val="31.12.2010 K"/>
      <sheetName val="N18A"/>
      <sheetName val="N18B"/>
      <sheetName val="N18A (2)"/>
    </sheetNames>
    <sheetDataSet>
      <sheetData sheetId="0" refreshError="1"/>
      <sheetData sheetId="1">
        <row r="34">
          <cell r="AC34">
            <v>40179</v>
          </cell>
        </row>
        <row r="61">
          <cell r="BB61" t="str">
            <v>od 01.01 do 31.12.2010</v>
          </cell>
        </row>
      </sheetData>
      <sheetData sheetId="2">
        <row r="6">
          <cell r="C6" t="str">
            <v>GRUPA KAPITAŁOWA PBG</v>
          </cell>
        </row>
      </sheetData>
      <sheetData sheetId="3">
        <row r="4">
          <cell r="C4" t="str">
            <v>wszystkie kwoty wyrażone są w tysiącach złotych polskich (o ile nie wskazano inaczej)</v>
          </cell>
        </row>
      </sheetData>
      <sheetData sheetId="4" refreshError="1"/>
      <sheetData sheetId="5" refreshError="1"/>
      <sheetData sheetId="6">
        <row r="24">
          <cell r="L24">
            <v>-5404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Bilans"/>
      <sheetName val="RZiSP"/>
      <sheetName val="RZiSK"/>
      <sheetName val="CF"/>
      <sheetName val="ZK"/>
      <sheetName val="N1"/>
      <sheetName val="N2"/>
      <sheetName val="N3"/>
      <sheetName val="N4"/>
      <sheetName val="N5"/>
      <sheetName val="N6"/>
      <sheetName val="N7"/>
      <sheetName val="N8-9"/>
      <sheetName val="N10"/>
      <sheetName val="N11-12"/>
      <sheetName val="N14"/>
      <sheetName val="N13"/>
      <sheetName val="N15-16"/>
      <sheetName val="N17"/>
      <sheetName val="Kontakt"/>
    </sheetNames>
    <sheetDataSet>
      <sheetData sheetId="0" refreshError="1">
        <row r="163">
          <cell r="AX163" t="str">
            <v>Jednostka A Sp. z o.o.</v>
          </cell>
        </row>
        <row r="175">
          <cell r="AX175" t="str">
            <v>01.01-31.12.2005</v>
          </cell>
        </row>
        <row r="176">
          <cell r="AX176" t="str">
            <v>31.12.2005</v>
          </cell>
        </row>
        <row r="179">
          <cell r="AX179" t="str">
            <v>31.12.2004</v>
          </cell>
        </row>
        <row r="184">
          <cell r="AX184" t="str">
            <v>od 01.01 do 31.12.2005</v>
          </cell>
        </row>
        <row r="185">
          <cell r="AX185" t="str">
            <v>od 01.01 do 31.12.2004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Wykaz jednostek"/>
      <sheetName val="SF"/>
      <sheetName val="ZZwK GK"/>
      <sheetName val="ZZwK Sp"/>
      <sheetName val="ZZwK 2"/>
      <sheetName val="N01A"/>
      <sheetName val="N01B"/>
      <sheetName val="N02"/>
      <sheetName val="N03"/>
      <sheetName val="N004"/>
      <sheetName val="N05"/>
      <sheetName val="N06A"/>
      <sheetName val="N06B"/>
      <sheetName val="N07"/>
      <sheetName val="N08"/>
      <sheetName val="N09"/>
      <sheetName val="N10"/>
      <sheetName val="N11A"/>
      <sheetName val="N11B"/>
      <sheetName val="N11C"/>
      <sheetName val="N11D"/>
      <sheetName val="N12"/>
      <sheetName val="N13"/>
      <sheetName val="N14"/>
      <sheetName val="N15"/>
      <sheetName val="N16"/>
      <sheetName val="N17"/>
      <sheetName val="N18A"/>
      <sheetName val="N18B"/>
      <sheetName val="N19"/>
      <sheetName val="N20"/>
      <sheetName val="N21"/>
      <sheetName val="N22"/>
      <sheetName val="N23"/>
      <sheetName val="WK"/>
      <sheetName val="Wybrane dane"/>
      <sheetName val="1 Należności"/>
      <sheetName val="2 Zobowiązania"/>
      <sheetName val="3 Pożyczki udzielone"/>
      <sheetName val="4 Zob finansowe"/>
      <sheetName val="6 Zakup"/>
      <sheetName val="5 Sprzedaż"/>
      <sheetName val="7 Dz finansowa"/>
      <sheetName val="8 ŚT sprzedający"/>
      <sheetName val="9 ŚT kupujący"/>
      <sheetName val="10 Wykaz AF"/>
      <sheetName val="11 Kapitał"/>
      <sheetName val="12 Warunkowe"/>
      <sheetName val="ZZwKW Sp"/>
      <sheetName val="N04"/>
      <sheetName val="N16A"/>
      <sheetName val="N16B"/>
      <sheetName val="N02A"/>
      <sheetName val="N02B"/>
    </sheetNames>
    <sheetDataSet>
      <sheetData sheetId="0" refreshError="1">
        <row r="46">
          <cell r="BB46" t="str">
            <v>PBG Spółka Akcyjna</v>
          </cell>
        </row>
        <row r="62">
          <cell r="BB62" t="str">
            <v xml:space="preserve"> na dzień 01.01.2007 roku</v>
          </cell>
        </row>
        <row r="67">
          <cell r="BB67" t="str">
            <v xml:space="preserve"> w okresie od 01.01 do 30.06.2007 roku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ja"/>
      <sheetName val="Dane"/>
      <sheetName val="Wykaz jednostek"/>
      <sheetName val="Indeks"/>
      <sheetName val="SF"/>
      <sheetName val="ZK"/>
      <sheetName val="ZK GK"/>
      <sheetName val="ID1"/>
      <sheetName val="ID2"/>
      <sheetName val="ID3"/>
      <sheetName val="ID4"/>
      <sheetName val="ID5"/>
      <sheetName val="ID6"/>
      <sheetName val="ID7"/>
      <sheetName val="ID8"/>
      <sheetName val="ID9A"/>
      <sheetName val="ID9B"/>
      <sheetName val="ID9C"/>
      <sheetName val="ID9D"/>
      <sheetName val="ID9E"/>
      <sheetName val="ID10"/>
      <sheetName val="ID11"/>
      <sheetName val="ID12"/>
      <sheetName val="ID13"/>
      <sheetName val="ID14"/>
      <sheetName val="ID15"/>
      <sheetName val="ID16"/>
      <sheetName val="ID17"/>
      <sheetName val="ID18"/>
      <sheetName val="ID19"/>
      <sheetName val="ID20"/>
      <sheetName val="ID21"/>
      <sheetName val="ID22"/>
      <sheetName val="ID23"/>
      <sheetName val="ID24"/>
      <sheetName val="ID25"/>
      <sheetName val="ID26"/>
      <sheetName val="ID27"/>
      <sheetName val="ID28"/>
      <sheetName val="ID29"/>
      <sheetName val="ID30"/>
      <sheetName val="ID31"/>
      <sheetName val="ID00"/>
      <sheetName val="NK1"/>
      <sheetName val="NK2"/>
      <sheetName val="NK3"/>
      <sheetName val="NK4"/>
      <sheetName val="NK5"/>
      <sheetName val="NK6"/>
      <sheetName val="NK7"/>
      <sheetName val="NK8"/>
      <sheetName val="NK9"/>
      <sheetName val="NK10"/>
      <sheetName val="NK11"/>
      <sheetName val="NK12"/>
      <sheetName val="GT_Custom"/>
      <sheetName val="Arkusz1"/>
    </sheetNames>
    <sheetDataSet>
      <sheetData sheetId="0"/>
      <sheetData sheetId="1" refreshError="1">
        <row r="75">
          <cell r="BB75" t="str">
            <v xml:space="preserve"> na dzień 01.01.2007 roku</v>
          </cell>
        </row>
      </sheetData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zablon (2)"/>
      <sheetName val="Wskaźniki złe"/>
      <sheetName val="grudzień"/>
      <sheetName val="Arkusz4"/>
      <sheetName val="BILANS -98"/>
      <sheetName val="PAŹDZIERNIK"/>
      <sheetName val="RZIS - N-98"/>
      <sheetName val="RZIS - N-98 KOR I"/>
      <sheetName val="RZIS - N-98 KOR II"/>
      <sheetName val="RZIS - M-98"/>
      <sheetName val="RZIS - M-98-KOR I"/>
      <sheetName val="wskaźniki-kwartalnie"/>
      <sheetName val="BILANS -98 (2)"/>
      <sheetName val="RZIS - M-98-KOR II"/>
      <sheetName val="RZIS - N-98 DO 97 KOR I"/>
      <sheetName val="RZIS - N-98 DO 97 KOR II"/>
      <sheetName val="RZIS - N-98 DO PLAN98 KOR I "/>
      <sheetName val="RZIS - N-98 DO PLAN98 KOR II"/>
      <sheetName val="GŁÓWNE KATEGORIE"/>
      <sheetName val="RZIS - N-98 DO PLAN98  "/>
      <sheetName val="RZIS - N-98 DO 97A"/>
      <sheetName val="PLAN 1999 -11%"/>
      <sheetName val="PLAN 1999 -9,5%"/>
      <sheetName val="PLAN 1999 -7%"/>
      <sheetName val="ŚRODKI OB- M-98"/>
      <sheetName val="Wskaźniki"/>
      <sheetName val="Cash-flow"/>
      <sheetName val="szybki"/>
      <sheetName val="DYNAMIKA"/>
      <sheetName val="rachun (2)"/>
      <sheetName val="RZIS - N-98 DO PLAN98 "/>
      <sheetName val="rachun(3)"/>
      <sheetName val="rachun(4)"/>
      <sheetName val="RZIS - N-98 DO 97"/>
      <sheetName val="Arkusz3"/>
      <sheetName val="Arkusz2"/>
      <sheetName val="cash flowI (3)"/>
      <sheetName val="282"/>
      <sheetName val="cash flowI (2)"/>
      <sheetName val="MATERIAŁY (2)"/>
      <sheetName val="MATERIAŁY"/>
      <sheetName val="TZMO S.A.98"/>
      <sheetName val="TZMO S.A.97"/>
      <sheetName val="ŚRODKI OB- M-98 (2)"/>
      <sheetName val="Arkusz1"/>
      <sheetName val="Porównanie kosztów"/>
      <sheetName val="Szablon"/>
      <sheetName val="analiza"/>
      <sheetName val="Szablon (3)"/>
      <sheetName val="cash flow2"/>
      <sheetName val="RZIS - N-97"/>
      <sheetName val="cash flowI"/>
      <sheetName val="KOREKTA WYK TZMO"/>
      <sheetName val="rachun"/>
      <sheetName val="PLAN 98"/>
      <sheetName val="wykres"/>
      <sheetName val="DU PONT"/>
      <sheetName val="Koszty zmienne"/>
      <sheetName val="Koszty zmienne-prezentacja"/>
      <sheetName val="Anliza pokrycia kosztów"/>
      <sheetName val="Macro"/>
    </sheetNames>
    <sheetDataSet>
      <sheetData sheetId="0">
        <row r="1">
          <cell r="B1" t="str">
            <v>Zestaw wskaźników do analizy czterech zakresów działalności przedsiębiorstwa</v>
          </cell>
        </row>
        <row r="3">
          <cell r="B3" t="str">
            <v>Podstawy</v>
          </cell>
          <cell r="D3" t="str">
            <v>Wartości w tys. zł</v>
          </cell>
          <cell r="G3" t="str">
            <v>Obliczenia</v>
          </cell>
          <cell r="U3" t="str">
            <v>Analiza</v>
          </cell>
        </row>
        <row r="4">
          <cell r="B4" t="str">
            <v>Odpowiednie pozycje bilansu oraz rachunku zysku i strat</v>
          </cell>
          <cell r="D4" t="str">
            <v xml:space="preserve">Okres bieżący </v>
          </cell>
          <cell r="E4" t="str">
            <v>Grudzień 1997</v>
          </cell>
          <cell r="G4" t="str">
            <v>Analizowane obszary</v>
          </cell>
          <cell r="I4" t="str">
            <v>Wskaźniki</v>
          </cell>
          <cell r="J4" t="str">
            <v>Formuła</v>
          </cell>
          <cell r="K4" t="str">
            <v>Poziom wskaźnika w badanym okresie</v>
          </cell>
          <cell r="N4" t="str">
            <v>Poziom wskaźnika w okresie poprzednim</v>
          </cell>
          <cell r="U4" t="str">
            <v>Analizowane obszary</v>
          </cell>
          <cell r="W4" t="str">
            <v>Wskaźniki</v>
          </cell>
          <cell r="X4" t="str">
            <v>Porównanie do dobrych przedsiebiorstw</v>
          </cell>
          <cell r="Z4" t="str">
            <v>Poziom wskaźnika w badanym okresie</v>
          </cell>
          <cell r="AA4" t="str">
            <v>Poziom wskaźnika na koniec grudnia 1997</v>
          </cell>
          <cell r="AB4" t="str">
            <v>Ocena</v>
          </cell>
        </row>
        <row r="5">
          <cell r="AB5" t="str">
            <v>Do dobrych przedsiębiorstw</v>
          </cell>
          <cell r="AD5" t="str">
            <v>Do roku 1997</v>
          </cell>
        </row>
        <row r="7">
          <cell r="B7" t="str">
            <v>K</v>
          </cell>
          <cell r="C7" t="str">
            <v>Kapitał ogółem</v>
          </cell>
          <cell r="D7">
            <v>105546.07413000001</v>
          </cell>
          <cell r="E7">
            <v>139110.19</v>
          </cell>
          <cell r="G7" t="str">
            <v>Stabilność finasowa</v>
          </cell>
          <cell r="H7" t="str">
            <v>finansowanie</v>
          </cell>
          <cell r="I7" t="str">
            <v>Udział kapitału własnego</v>
          </cell>
          <cell r="J7" t="str">
            <v>KW/K</v>
          </cell>
          <cell r="K7">
            <v>0.95075423749444199</v>
          </cell>
          <cell r="N7">
            <v>0.62774574601616173</v>
          </cell>
          <cell r="U7" t="str">
            <v>Stabilność finasowa</v>
          </cell>
          <cell r="V7" t="str">
            <v>finansowanie</v>
          </cell>
          <cell r="W7" t="str">
            <v>Udział kapitału własnego</v>
          </cell>
          <cell r="X7" t="str">
            <v>&gt;20%</v>
          </cell>
          <cell r="Z7">
            <v>0.95075423749444199</v>
          </cell>
          <cell r="AA7">
            <v>0.62774574601616173</v>
          </cell>
          <cell r="AB7" t="str">
            <v>L</v>
          </cell>
          <cell r="AC7" t="str">
            <v>S</v>
          </cell>
          <cell r="AD7" t="str">
            <v>S</v>
          </cell>
        </row>
        <row r="8">
          <cell r="B8" t="str">
            <v>KW</v>
          </cell>
          <cell r="C8" t="str">
            <v>Kapitał własny</v>
          </cell>
          <cell r="D8">
            <v>100348.37723000001</v>
          </cell>
          <cell r="E8">
            <v>87325.83</v>
          </cell>
          <cell r="I8" t="str">
            <v>Udział środków trwałych w m.ogółem</v>
          </cell>
          <cell r="J8" t="str">
            <v>MT/K</v>
          </cell>
          <cell r="K8">
            <v>0.65355549430514848</v>
          </cell>
          <cell r="N8">
            <v>0.45074339989040341</v>
          </cell>
          <cell r="W8" t="str">
            <v>Udział środków trwałych w m.ogółem</v>
          </cell>
          <cell r="X8" t="str">
            <v>&gt;33%</v>
          </cell>
          <cell r="Z8">
            <v>0.65355549430514848</v>
          </cell>
          <cell r="AA8">
            <v>0.45074339989040341</v>
          </cell>
          <cell r="AB8" t="str">
            <v>L</v>
          </cell>
          <cell r="AC8" t="str">
            <v>W</v>
          </cell>
          <cell r="AD8" t="str">
            <v>P</v>
          </cell>
        </row>
        <row r="9">
          <cell r="B9" t="str">
            <v>KO</v>
          </cell>
          <cell r="C9" t="str">
            <v>Kapitał obcy</v>
          </cell>
          <cell r="D9">
            <v>3505.1899699999999</v>
          </cell>
          <cell r="E9">
            <v>51318</v>
          </cell>
          <cell r="I9" t="str">
            <v>Stopień pokrycjia majątku trwałego A</v>
          </cell>
          <cell r="J9" t="str">
            <v>KW/MT</v>
          </cell>
          <cell r="K9">
            <v>1.4547414041791069</v>
          </cell>
          <cell r="N9">
            <v>1.3926898234534233</v>
          </cell>
          <cell r="W9" t="str">
            <v>Stopień pokrycjia majątku trwałego A</v>
          </cell>
          <cell r="X9" t="str">
            <v>&gt;120%</v>
          </cell>
          <cell r="Z9">
            <v>1.4547414041791069</v>
          </cell>
          <cell r="AA9">
            <v>1.3926898234534233</v>
          </cell>
          <cell r="AB9" t="str">
            <v>G</v>
          </cell>
          <cell r="AD9" t="str">
            <v>P</v>
          </cell>
        </row>
        <row r="10">
          <cell r="B10" t="str">
            <v>KS</v>
          </cell>
          <cell r="C10" t="str">
            <v>Kapitał stały</v>
          </cell>
          <cell r="D10">
            <v>101563.37723000001</v>
          </cell>
          <cell r="E10">
            <v>89760.83</v>
          </cell>
          <cell r="I10" t="str">
            <v>Stopień pokrycia majątku trwałego B</v>
          </cell>
          <cell r="J10" t="str">
            <v>KW+KOD/MT</v>
          </cell>
          <cell r="K10">
            <v>1.4723551499602314</v>
          </cell>
          <cell r="N10">
            <v>1.4315236910514648</v>
          </cell>
          <cell r="W10" t="str">
            <v>Stopień pokrycia majątku trwałego B</v>
          </cell>
          <cell r="X10" t="str">
            <v>&gt;100%</v>
          </cell>
          <cell r="Z10">
            <v>1.4723551499602314</v>
          </cell>
          <cell r="AA10">
            <v>1.4315236910514648</v>
          </cell>
          <cell r="AB10" t="str">
            <v>L</v>
          </cell>
          <cell r="AD10" t="str">
            <v>P</v>
          </cell>
        </row>
        <row r="11">
          <cell r="B11" t="str">
            <v>KP</v>
          </cell>
          <cell r="C11" t="str">
            <v>Kapitał pracujący</v>
          </cell>
          <cell r="D11">
            <v>40887.887670000055</v>
          </cell>
          <cell r="E11">
            <v>33169.4</v>
          </cell>
          <cell r="I11" t="str">
            <v>Kapitał pracujący/majątek obrotowy</v>
          </cell>
          <cell r="J11" t="str">
            <v>KP/MO</v>
          </cell>
          <cell r="K11">
            <v>1.4616286104909035</v>
          </cell>
          <cell r="N11">
            <v>0.43579724616354848</v>
          </cell>
          <cell r="W11" t="str">
            <v>Kapitał pracujący/majątek obrotowy</v>
          </cell>
          <cell r="X11" t="str">
            <v>&gt;30%</v>
          </cell>
          <cell r="Z11">
            <v>1.4616286104909035</v>
          </cell>
          <cell r="AA11">
            <v>0.43579724616354848</v>
          </cell>
          <cell r="AB11" t="str">
            <v>L</v>
          </cell>
          <cell r="AD11" t="str">
            <v>S</v>
          </cell>
        </row>
        <row r="12">
          <cell r="B12" t="str">
            <v>MT</v>
          </cell>
          <cell r="C12" t="str">
            <v>Majątek trwały</v>
          </cell>
          <cell r="D12">
            <v>68980.216650000002</v>
          </cell>
          <cell r="E12">
            <v>62703</v>
          </cell>
          <cell r="I12" t="str">
            <v>Cykl należności w dniach</v>
          </cell>
          <cell r="J12" t="str">
            <v>N*dni/PR</v>
          </cell>
          <cell r="K12">
            <v>0</v>
          </cell>
          <cell r="N12">
            <v>49.334821143697752</v>
          </cell>
          <cell r="W12" t="str">
            <v>Cykl należności w dniach</v>
          </cell>
          <cell r="X12" t="str">
            <v>&lt;50 dni</v>
          </cell>
          <cell r="Z12">
            <v>0</v>
          </cell>
          <cell r="AA12">
            <v>49.334821143697752</v>
          </cell>
          <cell r="AB12" t="str">
            <v>G</v>
          </cell>
          <cell r="AD12" t="str">
            <v>S</v>
          </cell>
        </row>
        <row r="13">
          <cell r="B13" t="str">
            <v>KOD</v>
          </cell>
          <cell r="C13" t="str">
            <v>Kpitał obcy długoterminowy</v>
          </cell>
          <cell r="D13">
            <v>1215</v>
          </cell>
          <cell r="E13">
            <v>2435</v>
          </cell>
          <cell r="I13" t="str">
            <v>Cykl zobowiązań w dniach</v>
          </cell>
          <cell r="J13" t="str">
            <v>ZD*dni/KU</v>
          </cell>
          <cell r="K13">
            <v>56.968111509044981</v>
          </cell>
          <cell r="N13">
            <v>54</v>
          </cell>
          <cell r="W13" t="str">
            <v>Cykl zobowiązań w dniach</v>
          </cell>
          <cell r="X13" t="str">
            <v>&lt;20 dni</v>
          </cell>
          <cell r="Z13">
            <v>56.968111509044981</v>
          </cell>
          <cell r="AA13">
            <v>54</v>
          </cell>
          <cell r="AB13" t="str">
            <v>G</v>
          </cell>
          <cell r="AD13" t="str">
            <v>P</v>
          </cell>
        </row>
        <row r="14">
          <cell r="B14" t="str">
            <v>MO</v>
          </cell>
          <cell r="C14" t="str">
            <v>Majątek obrotowy</v>
          </cell>
          <cell r="D14">
            <v>27974.197670000056</v>
          </cell>
          <cell r="E14">
            <v>76112</v>
          </cell>
          <cell r="I14" t="str">
            <v>Cykl zapasów w dniach</v>
          </cell>
          <cell r="J14" t="str">
            <v>Z*dni/PR</v>
          </cell>
          <cell r="K14">
            <v>20.001232645048148</v>
          </cell>
          <cell r="N14">
            <v>21</v>
          </cell>
          <cell r="W14" t="str">
            <v>Cykl zapasów w dniach</v>
          </cell>
          <cell r="X14" t="str">
            <v>&lt;30 dni</v>
          </cell>
          <cell r="Z14">
            <v>20.001232645048148</v>
          </cell>
          <cell r="AA14">
            <v>21</v>
          </cell>
          <cell r="AB14" t="str">
            <v>G</v>
          </cell>
          <cell r="AD14" t="str">
            <v>P</v>
          </cell>
        </row>
        <row r="15">
          <cell r="B15" t="str">
            <v>KOK</v>
          </cell>
          <cell r="C15" t="str">
            <v>Kapitał obcy krótkoterminowy</v>
          </cell>
          <cell r="D15">
            <v>0</v>
          </cell>
          <cell r="E15">
            <v>47426.18</v>
          </cell>
          <cell r="H15" t="str">
            <v>płynność</v>
          </cell>
          <cell r="I15" t="str">
            <v>Wskaźnik płynności 2 stopnia</v>
          </cell>
          <cell r="J15" t="str">
            <v>MO/KOK</v>
          </cell>
          <cell r="K15" t="e">
            <v>#DIV/0!</v>
          </cell>
          <cell r="N15">
            <v>1.6048520036823544</v>
          </cell>
          <cell r="V15" t="str">
            <v>płynność</v>
          </cell>
          <cell r="W15" t="str">
            <v>Wskaźnik płynności 2 stopnia</v>
          </cell>
          <cell r="X15" t="str">
            <v>&gt;1,45</v>
          </cell>
          <cell r="Z15" t="e">
            <v>#DIV/0!</v>
          </cell>
          <cell r="AA15">
            <v>1.6048520036823544</v>
          </cell>
          <cell r="AB15" t="str">
            <v>L</v>
          </cell>
          <cell r="AD15" t="str">
            <v>S</v>
          </cell>
        </row>
        <row r="16">
          <cell r="B16" t="str">
            <v>N</v>
          </cell>
          <cell r="C16" t="str">
            <v>Należności</v>
          </cell>
          <cell r="D16">
            <v>0</v>
          </cell>
          <cell r="E16">
            <v>48535.46</v>
          </cell>
          <cell r="I16" t="str">
            <v>Wskaźnik płynności 3 stopnia</v>
          </cell>
          <cell r="J16" t="str">
            <v>(MO-Z)/KOK</v>
          </cell>
          <cell r="K16" t="e">
            <v>#DIV/0!</v>
          </cell>
          <cell r="N16">
            <v>1.0800458733973513</v>
          </cell>
          <cell r="W16" t="str">
            <v>Wskaźnik płynności 3 stopnia</v>
          </cell>
          <cell r="X16" t="str">
            <v>&gt;1</v>
          </cell>
          <cell r="Z16" t="e">
            <v>#DIV/0!</v>
          </cell>
          <cell r="AA16">
            <v>1.0800458733973513</v>
          </cell>
          <cell r="AB16" t="str">
            <v>L</v>
          </cell>
          <cell r="AD16" t="str">
            <v>S</v>
          </cell>
        </row>
        <row r="17">
          <cell r="B17" t="str">
            <v>ZD</v>
          </cell>
          <cell r="C17" t="str">
            <v>Zobowiązania wobec dost.</v>
          </cell>
          <cell r="D17">
            <v>66336</v>
          </cell>
          <cell r="E17">
            <v>43237.09</v>
          </cell>
          <cell r="I17" t="str">
            <v>Zadłużenie w latach</v>
          </cell>
          <cell r="J17" t="str">
            <v>(KO-ŚR)/CE</v>
          </cell>
          <cell r="K17">
            <v>3.9629153285523494E-2</v>
          </cell>
          <cell r="N17">
            <v>1.3</v>
          </cell>
          <cell r="W17" t="str">
            <v>Zadłużenie w latach</v>
          </cell>
          <cell r="X17" t="str">
            <v>&lt;3 lata</v>
          </cell>
          <cell r="Z17">
            <v>3.9629153285523494E-2</v>
          </cell>
          <cell r="AA17">
            <v>1.3</v>
          </cell>
          <cell r="AB17" t="str">
            <v>L</v>
          </cell>
          <cell r="AD17" t="str">
            <v>S</v>
          </cell>
        </row>
        <row r="18">
          <cell r="B18" t="str">
            <v>Z</v>
          </cell>
          <cell r="C18" t="str">
            <v>Zapasy</v>
          </cell>
          <cell r="D18">
            <v>26632.6</v>
          </cell>
          <cell r="E18">
            <v>24889.55</v>
          </cell>
          <cell r="G18" t="str">
            <v>Stabilność dochodowa</v>
          </cell>
          <cell r="H18" t="str">
            <v>rentowność</v>
          </cell>
          <cell r="I18" t="str">
            <v>Rentowność kapitału własnego</v>
          </cell>
          <cell r="J18" t="str">
            <v>WF/KW</v>
          </cell>
          <cell r="K18">
            <v>0.36812214626382944</v>
          </cell>
          <cell r="N18">
            <v>0.37233462310063359</v>
          </cell>
          <cell r="W18" t="str">
            <v>Rentowność kapitału własnego</v>
          </cell>
          <cell r="X18" t="str">
            <v>&lt;20%</v>
          </cell>
          <cell r="Z18">
            <v>0.36812214626382944</v>
          </cell>
          <cell r="AA18">
            <v>0.37233462310063359</v>
          </cell>
          <cell r="AB18" t="str">
            <v>L</v>
          </cell>
          <cell r="AD18" t="str">
            <v>S</v>
          </cell>
        </row>
        <row r="19">
          <cell r="B19" t="str">
            <v>ŚR.P</v>
          </cell>
          <cell r="C19" t="str">
            <v>Środki pieniężne</v>
          </cell>
          <cell r="D19">
            <v>1471.5803400000761</v>
          </cell>
          <cell r="E19">
            <v>2687.9</v>
          </cell>
          <cell r="I19" t="str">
            <v>Udział zysku w przychodach</v>
          </cell>
          <cell r="J19" t="str">
            <v>WF/PR</v>
          </cell>
          <cell r="K19">
            <v>7.6636722592161421E-2</v>
          </cell>
          <cell r="N19">
            <v>9.1805363006717169E-2</v>
          </cell>
          <cell r="V19" t="str">
            <v>Wynik 1</v>
          </cell>
          <cell r="AB19" t="str">
            <v>8L/4G</v>
          </cell>
          <cell r="AD19" t="str">
            <v>5P/7S</v>
          </cell>
        </row>
        <row r="20">
          <cell r="B20" t="str">
            <v>KU</v>
          </cell>
          <cell r="C20" t="str">
            <v>Koszt uzyskania przychodu</v>
          </cell>
          <cell r="D20">
            <v>210763.80596000003</v>
          </cell>
          <cell r="E20">
            <v>270379.59999999998</v>
          </cell>
          <cell r="I20" t="str">
            <v>Rentowność kapitału ogółem</v>
          </cell>
          <cell r="J20" t="str">
            <v>WF/K</v>
          </cell>
          <cell r="K20">
            <v>0.34999369047588463</v>
          </cell>
          <cell r="N20">
            <v>0.23373147574595363</v>
          </cell>
          <cell r="U20" t="str">
            <v>Stabilność dochodowa</v>
          </cell>
          <cell r="V20" t="str">
            <v>rentowność</v>
          </cell>
          <cell r="W20" t="str">
            <v>Udział zysku w przychodach</v>
          </cell>
          <cell r="X20" t="str">
            <v>&gt;10%</v>
          </cell>
          <cell r="Z20">
            <v>7.6636722592161421E-2</v>
          </cell>
          <cell r="AA20">
            <v>9.1805363006717169E-2</v>
          </cell>
          <cell r="AB20" t="str">
            <v>G</v>
          </cell>
          <cell r="AD20" t="str">
            <v>S</v>
          </cell>
        </row>
        <row r="21">
          <cell r="B21" t="str">
            <v>CF</v>
          </cell>
          <cell r="C21" t="str">
            <v>Nadwyżka pieniężna</v>
          </cell>
          <cell r="D21">
            <v>25658</v>
          </cell>
          <cell r="E21">
            <v>41215.160000000003</v>
          </cell>
          <cell r="H21" t="str">
            <v>sprawność</v>
          </cell>
          <cell r="I21" t="str">
            <v>Intensywniść zatrudnienia</v>
          </cell>
          <cell r="J21" t="str">
            <v>KP/PR</v>
          </cell>
          <cell r="K21">
            <v>2.608025264460203E-2</v>
          </cell>
          <cell r="N21">
            <v>7.7167833253804011E-2</v>
          </cell>
          <cell r="W21" t="str">
            <v>Rentowność kapitału ogółem</v>
          </cell>
          <cell r="X21" t="str">
            <v>&gt;10%</v>
          </cell>
          <cell r="Z21">
            <v>0.34999369047588463</v>
          </cell>
          <cell r="AA21">
            <v>0.23373147574595363</v>
          </cell>
          <cell r="AB21" t="str">
            <v>L</v>
          </cell>
          <cell r="AD21" t="str">
            <v>S</v>
          </cell>
        </row>
        <row r="22">
          <cell r="B22" t="str">
            <v>WF</v>
          </cell>
          <cell r="C22" t="str">
            <v>Wynik finansowy</v>
          </cell>
          <cell r="D22">
            <v>18470.23</v>
          </cell>
          <cell r="E22">
            <v>32514.43</v>
          </cell>
          <cell r="I22" t="str">
            <v>Wydajności</v>
          </cell>
          <cell r="J22" t="str">
            <v>PR/LZ</v>
          </cell>
          <cell r="K22">
            <v>387.1649413654618</v>
          </cell>
          <cell r="N22">
            <v>309.31615720524019</v>
          </cell>
          <cell r="W22" t="str">
            <v>Intensywność zatrudnienia</v>
          </cell>
          <cell r="X22" t="str">
            <v>&lt;5.8</v>
          </cell>
          <cell r="Z22">
            <v>2.608025264460203E-2</v>
          </cell>
          <cell r="AA22">
            <v>7.7167833253804011E-2</v>
          </cell>
          <cell r="AB22" t="str">
            <v>L</v>
          </cell>
          <cell r="AD22" t="str">
            <v>P</v>
          </cell>
        </row>
        <row r="23">
          <cell r="B23" t="str">
            <v>ODS</v>
          </cell>
          <cell r="C23" t="str">
            <v>Odsetki</v>
          </cell>
          <cell r="D23">
            <v>2</v>
          </cell>
          <cell r="E23">
            <v>223.2</v>
          </cell>
          <cell r="I23" t="str">
            <v>Wskaźnik rotacji aktywów</v>
          </cell>
          <cell r="J23" t="str">
            <v>PR/K</v>
          </cell>
          <cell r="K23">
            <v>4.566918816954769</v>
          </cell>
          <cell r="N23">
            <v>2.5459457714779914</v>
          </cell>
          <cell r="V23" t="str">
            <v>sprawność</v>
          </cell>
          <cell r="W23" t="str">
            <v>Wydajności</v>
          </cell>
          <cell r="X23">
            <v>190</v>
          </cell>
          <cell r="Z23">
            <v>387.1649413654618</v>
          </cell>
          <cell r="AA23">
            <v>309.31615720524019</v>
          </cell>
          <cell r="AB23" t="str">
            <v>L</v>
          </cell>
          <cell r="AD23" t="str">
            <v>P</v>
          </cell>
        </row>
        <row r="24">
          <cell r="B24" t="str">
            <v>PR</v>
          </cell>
          <cell r="C24" t="str">
            <v xml:space="preserve">Przychody </v>
          </cell>
          <cell r="D24">
            <v>241010.17599999998</v>
          </cell>
          <cell r="E24">
            <v>354167</v>
          </cell>
          <cell r="I24" t="str">
            <v>Nadwyżka pieniężna</v>
          </cell>
          <cell r="J24" t="str">
            <v>CF/PR</v>
          </cell>
          <cell r="K24">
            <v>0.10646023510642141</v>
          </cell>
          <cell r="N24">
            <v>0.11637210694389935</v>
          </cell>
          <cell r="W24" t="str">
            <v>Wskaźnik rotacji aktywów</v>
          </cell>
          <cell r="X24" t="str">
            <v>&gt;150</v>
          </cell>
          <cell r="Z24">
            <v>4.566918816954769</v>
          </cell>
          <cell r="AA24">
            <v>2.5459457714779914</v>
          </cell>
          <cell r="AB24" t="str">
            <v>L</v>
          </cell>
          <cell r="AD24" t="str">
            <v>P</v>
          </cell>
        </row>
        <row r="25">
          <cell r="B25" t="str">
            <v>KP</v>
          </cell>
          <cell r="C25" t="str">
            <v>Koszty osobowe</v>
          </cell>
          <cell r="D25">
            <v>3142.80314</v>
          </cell>
          <cell r="E25">
            <v>27330.300000000003</v>
          </cell>
          <cell r="I25" t="str">
            <v>Punkt cash - flow / przychody roczne</v>
          </cell>
          <cell r="J25" t="str">
            <v>PC/PR</v>
          </cell>
          <cell r="K25">
            <v>0.89136640222308638</v>
          </cell>
          <cell r="N25">
            <v>0.90445870445438414</v>
          </cell>
          <cell r="W25" t="str">
            <v>Nadwyżka pieniężna</v>
          </cell>
          <cell r="X25">
            <v>0.1</v>
          </cell>
          <cell r="Z25">
            <v>0.10646023510642141</v>
          </cell>
          <cell r="AA25">
            <v>0.11637210694389935</v>
          </cell>
          <cell r="AB25" t="str">
            <v>L</v>
          </cell>
          <cell r="AD25" t="str">
            <v>P</v>
          </cell>
        </row>
        <row r="26">
          <cell r="B26" t="str">
            <v>LZ</v>
          </cell>
          <cell r="C26" t="str">
            <v>Liczba zatrudnionych</v>
          </cell>
          <cell r="D26">
            <v>1245</v>
          </cell>
          <cell r="E26">
            <v>1145</v>
          </cell>
          <cell r="I26" t="str">
            <v>Próg rentowności / przychody roczne</v>
          </cell>
          <cell r="J26" t="str">
            <v>BEP</v>
          </cell>
          <cell r="K26">
            <v>0.95586233816845523</v>
          </cell>
          <cell r="N26">
            <v>0.56972178661478912</v>
          </cell>
          <cell r="W26" t="str">
            <v>Punkt cash - flow / przychody roczne</v>
          </cell>
          <cell r="X26">
            <v>0.3</v>
          </cell>
          <cell r="Z26">
            <v>0.89136640222308638</v>
          </cell>
          <cell r="AA26">
            <v>0.90445870445438414</v>
          </cell>
          <cell r="AB26" t="str">
            <v>L</v>
          </cell>
          <cell r="AD26" t="str">
            <v>P</v>
          </cell>
        </row>
        <row r="27">
          <cell r="B27" t="str">
            <v>BEP</v>
          </cell>
          <cell r="C27" t="str">
            <v>Próg rentowności</v>
          </cell>
          <cell r="D27">
            <v>230372.55035375088</v>
          </cell>
          <cell r="E27">
            <v>201776.65600000002</v>
          </cell>
          <cell r="W27" t="str">
            <v>Próg rentowności / przychody roczne</v>
          </cell>
          <cell r="X27">
            <v>0.2</v>
          </cell>
          <cell r="Z27">
            <v>0.95586233816845523</v>
          </cell>
          <cell r="AA27">
            <v>0.56972178661478912</v>
          </cell>
          <cell r="AB27" t="str">
            <v>G</v>
          </cell>
          <cell r="AD27" t="str">
            <v>P</v>
          </cell>
        </row>
        <row r="28">
          <cell r="B28" t="str">
            <v>PC</v>
          </cell>
          <cell r="C28" t="str">
            <v>Punkt cash - flow</v>
          </cell>
          <cell r="D28">
            <v>214828.37348027283</v>
          </cell>
          <cell r="E28">
            <v>320329.42598049587</v>
          </cell>
          <cell r="V28" t="str">
            <v>Wynik 2</v>
          </cell>
          <cell r="AB28" t="str">
            <v>6L/2G</v>
          </cell>
          <cell r="AD28" t="str">
            <v>6P/2S</v>
          </cell>
        </row>
        <row r="29">
          <cell r="U29" t="str">
            <v>Ogółem</v>
          </cell>
          <cell r="AB29" t="str">
            <v>14L/6G</v>
          </cell>
          <cell r="AD29" t="str">
            <v>11P/9S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rach-prognoza"/>
      <sheetName val="rach-prognoza rocznie"/>
      <sheetName val="Maj obrotowy"/>
      <sheetName val="Wskaźniki"/>
      <sheetName val="L"/>
      <sheetName val="dane do kalkulacji"/>
      <sheetName val="Wska?niki"/>
      <sheetName val="Цены новые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xz"/>
      <sheetName val="DANE"/>
      <sheetName val="week"/>
      <sheetName val="sales_kolor"/>
      <sheetName val="WYKR_KOLOR"/>
      <sheetName val="MP"/>
      <sheetName val="11"/>
    </sheetNames>
    <sheetDataSet>
      <sheetData sheetId="0" refreshError="1"/>
      <sheetData sheetId="1">
        <row r="2">
          <cell r="C2" t="str">
            <v>Production</v>
          </cell>
        </row>
        <row r="3">
          <cell r="C3" t="str">
            <v>AVG. '98</v>
          </cell>
          <cell r="D3" t="str">
            <v>week-2</v>
          </cell>
          <cell r="E3" t="str">
            <v>week-1</v>
          </cell>
          <cell r="F3" t="str">
            <v>week 1</v>
          </cell>
          <cell r="G3" t="str">
            <v>week 2</v>
          </cell>
          <cell r="H3" t="str">
            <v>week 3</v>
          </cell>
          <cell r="I3" t="str">
            <v>week 4</v>
          </cell>
          <cell r="J3" t="str">
            <v>week 5</v>
          </cell>
          <cell r="K3" t="str">
            <v>week 6</v>
          </cell>
          <cell r="L3" t="str">
            <v>week 7</v>
          </cell>
          <cell r="M3" t="str">
            <v>week 8</v>
          </cell>
          <cell r="N3" t="str">
            <v>week 9</v>
          </cell>
          <cell r="O3" t="str">
            <v>week 10</v>
          </cell>
          <cell r="P3" t="str">
            <v>week 11</v>
          </cell>
          <cell r="Q3" t="str">
            <v>week 12</v>
          </cell>
          <cell r="R3" t="str">
            <v>week 13</v>
          </cell>
          <cell r="S3" t="str">
            <v>week 14</v>
          </cell>
          <cell r="T3" t="str">
            <v>week 15</v>
          </cell>
          <cell r="U3" t="str">
            <v>week 16</v>
          </cell>
          <cell r="V3" t="str">
            <v>week 17</v>
          </cell>
          <cell r="W3" t="str">
            <v>week 18</v>
          </cell>
          <cell r="X3" t="str">
            <v>week 19</v>
          </cell>
          <cell r="Y3" t="str">
            <v>week 20</v>
          </cell>
          <cell r="Z3" t="str">
            <v>week 21</v>
          </cell>
          <cell r="AA3" t="str">
            <v>week 22</v>
          </cell>
          <cell r="AB3" t="str">
            <v>week 23</v>
          </cell>
          <cell r="AC3" t="str">
            <v>week 24</v>
          </cell>
          <cell r="AD3" t="str">
            <v>week 25</v>
          </cell>
          <cell r="AE3" t="str">
            <v>week 26</v>
          </cell>
          <cell r="AF3" t="str">
            <v>week 27</v>
          </cell>
          <cell r="AG3" t="str">
            <v>week 28</v>
          </cell>
          <cell r="AH3" t="str">
            <v>week 29</v>
          </cell>
          <cell r="AI3" t="str">
            <v>week 30</v>
          </cell>
          <cell r="AJ3" t="str">
            <v>week 31</v>
          </cell>
          <cell r="AK3" t="str">
            <v>week 32</v>
          </cell>
          <cell r="AL3" t="str">
            <v>week 33</v>
          </cell>
          <cell r="AM3" t="str">
            <v>week 34</v>
          </cell>
          <cell r="AN3" t="str">
            <v>week 35</v>
          </cell>
          <cell r="AO3" t="str">
            <v>week 36</v>
          </cell>
          <cell r="AP3" t="str">
            <v>week 37</v>
          </cell>
          <cell r="AQ3" t="str">
            <v>week 38</v>
          </cell>
          <cell r="AR3" t="str">
            <v>week 39</v>
          </cell>
          <cell r="AS3" t="str">
            <v>week 40</v>
          </cell>
          <cell r="AT3" t="str">
            <v>week 41</v>
          </cell>
          <cell r="AU3" t="str">
            <v>week 42</v>
          </cell>
          <cell r="AV3" t="str">
            <v>week 43</v>
          </cell>
          <cell r="AW3" t="str">
            <v>week 44</v>
          </cell>
          <cell r="AX3" t="str">
            <v>week 45</v>
          </cell>
          <cell r="AY3" t="str">
            <v>week 46</v>
          </cell>
          <cell r="AZ3" t="str">
            <v>week 47</v>
          </cell>
          <cell r="BA3" t="str">
            <v>week 48</v>
          </cell>
          <cell r="BB3" t="str">
            <v>week 49</v>
          </cell>
          <cell r="BC3" t="str">
            <v>week 50</v>
          </cell>
          <cell r="BD3" t="str">
            <v>week 51</v>
          </cell>
          <cell r="BE3" t="str">
            <v>week 52</v>
          </cell>
          <cell r="BF3" t="str">
            <v>week 1</v>
          </cell>
          <cell r="BG3" t="str">
            <v>week 2</v>
          </cell>
          <cell r="BH3" t="str">
            <v>week 3</v>
          </cell>
          <cell r="BI3" t="str">
            <v>week 4</v>
          </cell>
          <cell r="BJ3" t="str">
            <v>week 5</v>
          </cell>
          <cell r="BK3" t="str">
            <v>week 6</v>
          </cell>
          <cell r="BL3" t="str">
            <v>week 7</v>
          </cell>
          <cell r="BM3" t="str">
            <v>week 8</v>
          </cell>
          <cell r="BN3" t="str">
            <v>week 9</v>
          </cell>
          <cell r="BO3" t="str">
            <v>week 10</v>
          </cell>
          <cell r="BP3" t="str">
            <v>week 11</v>
          </cell>
          <cell r="BQ3" t="str">
            <v>week 12</v>
          </cell>
          <cell r="BR3" t="str">
            <v>week 13</v>
          </cell>
          <cell r="BS3" t="str">
            <v>week 14</v>
          </cell>
          <cell r="BT3" t="str">
            <v>week 15</v>
          </cell>
          <cell r="BU3" t="str">
            <v>week 16</v>
          </cell>
          <cell r="BV3" t="str">
            <v>week 17</v>
          </cell>
          <cell r="BW3" t="str">
            <v>week 18</v>
          </cell>
          <cell r="BX3" t="str">
            <v>week 19</v>
          </cell>
          <cell r="BY3" t="str">
            <v>week 20</v>
          </cell>
          <cell r="BZ3" t="str">
            <v>week 21</v>
          </cell>
          <cell r="CA3" t="str">
            <v>week 22</v>
          </cell>
          <cell r="CB3" t="str">
            <v>week 23</v>
          </cell>
          <cell r="CC3" t="str">
            <v>week 24</v>
          </cell>
          <cell r="CD3" t="str">
            <v>week 25</v>
          </cell>
          <cell r="CE3" t="str">
            <v>week 26</v>
          </cell>
          <cell r="CF3" t="str">
            <v>week 27</v>
          </cell>
          <cell r="CG3" t="str">
            <v>week 28</v>
          </cell>
          <cell r="CH3" t="str">
            <v>week 29</v>
          </cell>
          <cell r="CI3" t="str">
            <v>week 30</v>
          </cell>
          <cell r="CJ3" t="str">
            <v>week 31</v>
          </cell>
          <cell r="CK3" t="str">
            <v>week 32</v>
          </cell>
          <cell r="CL3" t="str">
            <v>week 33</v>
          </cell>
          <cell r="CM3" t="str">
            <v>week 34</v>
          </cell>
          <cell r="CN3" t="str">
            <v>week 35</v>
          </cell>
          <cell r="CO3" t="str">
            <v>week 36</v>
          </cell>
          <cell r="CP3" t="str">
            <v>week 37</v>
          </cell>
          <cell r="CQ3" t="str">
            <v>week 38</v>
          </cell>
          <cell r="CR3" t="str">
            <v>week 39</v>
          </cell>
          <cell r="CS3" t="str">
            <v>week 40</v>
          </cell>
          <cell r="CT3" t="str">
            <v>week 41</v>
          </cell>
        </row>
        <row r="4">
          <cell r="A4">
            <v>1</v>
          </cell>
          <cell r="B4" t="str">
            <v>Unbleached Kraft Pulp</v>
          </cell>
          <cell r="C4">
            <v>5360</v>
          </cell>
          <cell r="F4">
            <v>4981</v>
          </cell>
          <cell r="G4">
            <v>4991</v>
          </cell>
          <cell r="H4">
            <v>4350</v>
          </cell>
          <cell r="I4">
            <v>4809</v>
          </cell>
          <cell r="J4">
            <v>4925</v>
          </cell>
          <cell r="K4">
            <v>4905</v>
          </cell>
          <cell r="L4">
            <v>5229</v>
          </cell>
          <cell r="M4">
            <v>5015</v>
          </cell>
          <cell r="N4">
            <v>5460</v>
          </cell>
          <cell r="O4">
            <v>4037</v>
          </cell>
          <cell r="P4">
            <v>5430</v>
          </cell>
          <cell r="Q4">
            <v>5061</v>
          </cell>
          <cell r="R4">
            <v>5793</v>
          </cell>
          <cell r="S4">
            <v>5332</v>
          </cell>
          <cell r="T4">
            <v>5528</v>
          </cell>
          <cell r="U4">
            <v>6178</v>
          </cell>
          <cell r="V4">
            <v>5715</v>
          </cell>
          <cell r="W4">
            <v>4703</v>
          </cell>
          <cell r="X4">
            <v>5636</v>
          </cell>
          <cell r="Y4">
            <v>5191</v>
          </cell>
          <cell r="Z4">
            <v>5604</v>
          </cell>
          <cell r="AA4">
            <v>5677</v>
          </cell>
        </row>
        <row r="5">
          <cell r="A5">
            <v>2</v>
          </cell>
          <cell r="B5" t="str">
            <v>Semichechemical pulp</v>
          </cell>
          <cell r="C5">
            <v>1165</v>
          </cell>
          <cell r="F5">
            <v>978</v>
          </cell>
          <cell r="G5">
            <v>1239</v>
          </cell>
          <cell r="H5">
            <v>1320</v>
          </cell>
          <cell r="I5">
            <v>1307</v>
          </cell>
          <cell r="J5">
            <v>1171</v>
          </cell>
          <cell r="K5">
            <v>1098</v>
          </cell>
          <cell r="L5">
            <v>1356</v>
          </cell>
          <cell r="M5">
            <v>1170</v>
          </cell>
          <cell r="N5">
            <v>975</v>
          </cell>
          <cell r="O5">
            <v>1139</v>
          </cell>
          <cell r="P5">
            <v>1326</v>
          </cell>
          <cell r="Q5">
            <v>1227</v>
          </cell>
          <cell r="R5">
            <v>1297</v>
          </cell>
          <cell r="S5">
            <v>1074</v>
          </cell>
          <cell r="T5">
            <v>1068</v>
          </cell>
          <cell r="U5">
            <v>1059</v>
          </cell>
          <cell r="V5">
            <v>1238</v>
          </cell>
          <cell r="W5">
            <v>1161</v>
          </cell>
          <cell r="X5">
            <v>1142</v>
          </cell>
          <cell r="Y5">
            <v>1207</v>
          </cell>
          <cell r="Z5">
            <v>1315</v>
          </cell>
          <cell r="AA5">
            <v>1328</v>
          </cell>
        </row>
        <row r="6">
          <cell r="A6">
            <v>3</v>
          </cell>
          <cell r="B6" t="str">
            <v>PM 1</v>
          </cell>
          <cell r="C6">
            <v>1852</v>
          </cell>
          <cell r="F6">
            <v>2117</v>
          </cell>
          <cell r="G6">
            <v>2004</v>
          </cell>
          <cell r="H6">
            <v>1678</v>
          </cell>
          <cell r="I6">
            <v>1940</v>
          </cell>
          <cell r="J6">
            <v>1968</v>
          </cell>
          <cell r="K6">
            <v>1849</v>
          </cell>
          <cell r="L6">
            <v>2118</v>
          </cell>
          <cell r="M6">
            <v>2365</v>
          </cell>
          <cell r="N6">
            <v>2134</v>
          </cell>
          <cell r="O6">
            <v>1502</v>
          </cell>
          <cell r="P6">
            <v>2157</v>
          </cell>
          <cell r="Q6">
            <v>2208</v>
          </cell>
          <cell r="R6">
            <v>2022</v>
          </cell>
          <cell r="S6">
            <v>1918</v>
          </cell>
          <cell r="T6">
            <v>2251</v>
          </cell>
          <cell r="U6">
            <v>2376</v>
          </cell>
          <cell r="V6">
            <v>2283</v>
          </cell>
          <cell r="W6">
            <v>2243</v>
          </cell>
          <cell r="X6">
            <v>1911</v>
          </cell>
          <cell r="Y6">
            <v>2235</v>
          </cell>
          <cell r="Z6">
            <v>2346</v>
          </cell>
          <cell r="AA6">
            <v>2339</v>
          </cell>
          <cell r="AB6">
            <v>2026</v>
          </cell>
          <cell r="AC6">
            <v>1694</v>
          </cell>
          <cell r="AD6">
            <v>2358</v>
          </cell>
          <cell r="AE6">
            <v>2238</v>
          </cell>
          <cell r="AF6">
            <v>2037</v>
          </cell>
          <cell r="AG6">
            <v>2265</v>
          </cell>
          <cell r="AH6">
            <v>2268</v>
          </cell>
          <cell r="AI6">
            <v>2409</v>
          </cell>
        </row>
        <row r="7">
          <cell r="A7">
            <v>4</v>
          </cell>
          <cell r="B7" t="str">
            <v>PM 2</v>
          </cell>
          <cell r="C7">
            <v>2634</v>
          </cell>
          <cell r="F7">
            <v>2915</v>
          </cell>
          <cell r="G7">
            <v>2667</v>
          </cell>
          <cell r="H7">
            <v>2806</v>
          </cell>
          <cell r="I7">
            <v>2541</v>
          </cell>
          <cell r="J7">
            <v>3097</v>
          </cell>
          <cell r="K7">
            <v>2527</v>
          </cell>
          <cell r="L7">
            <v>2516</v>
          </cell>
          <cell r="M7">
            <v>2477</v>
          </cell>
          <cell r="N7">
            <v>2789</v>
          </cell>
          <cell r="O7">
            <v>3025</v>
          </cell>
          <cell r="P7">
            <v>3010</v>
          </cell>
          <cell r="Q7">
            <v>2573</v>
          </cell>
          <cell r="R7">
            <v>3049</v>
          </cell>
          <cell r="S7">
            <v>3335</v>
          </cell>
          <cell r="T7">
            <v>3160</v>
          </cell>
          <cell r="U7">
            <v>3321</v>
          </cell>
          <cell r="V7">
            <v>2665</v>
          </cell>
          <cell r="W7">
            <v>3217</v>
          </cell>
          <cell r="X7">
            <v>3178</v>
          </cell>
          <cell r="Y7">
            <v>2968</v>
          </cell>
          <cell r="Z7">
            <v>3093</v>
          </cell>
          <cell r="AA7">
            <v>3056</v>
          </cell>
          <cell r="AB7">
            <v>2972</v>
          </cell>
          <cell r="AC7">
            <v>2909</v>
          </cell>
          <cell r="AD7">
            <v>2709</v>
          </cell>
          <cell r="AE7">
            <v>2936</v>
          </cell>
          <cell r="AF7">
            <v>3078</v>
          </cell>
          <cell r="AG7">
            <v>3106</v>
          </cell>
          <cell r="AH7">
            <v>2981</v>
          </cell>
          <cell r="AI7">
            <v>2494</v>
          </cell>
        </row>
        <row r="8">
          <cell r="A8">
            <v>5</v>
          </cell>
          <cell r="B8" t="str">
            <v>PM 3</v>
          </cell>
          <cell r="C8">
            <v>1447</v>
          </cell>
          <cell r="F8">
            <v>1014</v>
          </cell>
          <cell r="G8">
            <v>1837</v>
          </cell>
          <cell r="H8">
            <v>984</v>
          </cell>
          <cell r="I8">
            <v>2408</v>
          </cell>
          <cell r="J8">
            <v>1538</v>
          </cell>
          <cell r="K8">
            <v>1803</v>
          </cell>
          <cell r="L8">
            <v>1690</v>
          </cell>
          <cell r="M8">
            <v>1846</v>
          </cell>
          <cell r="N8">
            <v>1602</v>
          </cell>
          <cell r="O8">
            <v>1652</v>
          </cell>
          <cell r="P8">
            <v>1918</v>
          </cell>
          <cell r="Q8">
            <v>1418</v>
          </cell>
          <cell r="R8">
            <v>2186</v>
          </cell>
          <cell r="S8">
            <v>962</v>
          </cell>
          <cell r="T8">
            <v>2411</v>
          </cell>
          <cell r="U8">
            <v>1396</v>
          </cell>
          <cell r="V8">
            <v>2000</v>
          </cell>
          <cell r="W8">
            <v>1698</v>
          </cell>
          <cell r="X8">
            <v>1862</v>
          </cell>
          <cell r="Y8">
            <v>1615</v>
          </cell>
          <cell r="Z8">
            <v>1717</v>
          </cell>
          <cell r="AA8">
            <v>2144</v>
          </cell>
          <cell r="AB8">
            <v>1200</v>
          </cell>
          <cell r="AC8">
            <v>2038</v>
          </cell>
          <cell r="AD8">
            <v>1521</v>
          </cell>
          <cell r="AE8">
            <v>1839</v>
          </cell>
          <cell r="AF8">
            <v>1634</v>
          </cell>
          <cell r="AG8">
            <v>1577</v>
          </cell>
          <cell r="AH8">
            <v>1917</v>
          </cell>
          <cell r="AI8">
            <v>1339</v>
          </cell>
        </row>
        <row r="9">
          <cell r="A9">
            <v>6</v>
          </cell>
          <cell r="B9" t="str">
            <v>PM 4</v>
          </cell>
          <cell r="C9">
            <v>1927</v>
          </cell>
          <cell r="F9">
            <v>1818</v>
          </cell>
          <cell r="G9">
            <v>2271</v>
          </cell>
          <cell r="H9">
            <v>2085</v>
          </cell>
          <cell r="I9">
            <v>2305</v>
          </cell>
          <cell r="J9">
            <v>2066</v>
          </cell>
          <cell r="K9">
            <v>2042</v>
          </cell>
          <cell r="L9">
            <v>2315</v>
          </cell>
          <cell r="M9">
            <v>1961</v>
          </cell>
          <cell r="N9">
            <v>1983</v>
          </cell>
          <cell r="O9">
            <v>2056</v>
          </cell>
          <cell r="P9">
            <v>2325</v>
          </cell>
          <cell r="Q9">
            <v>2152</v>
          </cell>
          <cell r="R9">
            <v>2277</v>
          </cell>
          <cell r="S9">
            <v>2047</v>
          </cell>
          <cell r="T9">
            <v>1863</v>
          </cell>
          <cell r="U9">
            <v>2173</v>
          </cell>
          <cell r="V9">
            <v>2319</v>
          </cell>
          <cell r="W9">
            <v>2246</v>
          </cell>
          <cell r="X9">
            <v>2168</v>
          </cell>
          <cell r="Y9">
            <v>1985</v>
          </cell>
          <cell r="Z9">
            <v>2294</v>
          </cell>
          <cell r="AA9">
            <v>2403</v>
          </cell>
          <cell r="AB9">
            <v>2281</v>
          </cell>
          <cell r="AC9">
            <v>2074</v>
          </cell>
          <cell r="AD9">
            <v>2425</v>
          </cell>
          <cell r="AE9">
            <v>2315</v>
          </cell>
          <cell r="AF9">
            <v>2203</v>
          </cell>
          <cell r="AG9">
            <v>2370</v>
          </cell>
          <cell r="AH9">
            <v>2285</v>
          </cell>
          <cell r="AI9">
            <v>2389</v>
          </cell>
        </row>
        <row r="10">
          <cell r="A10">
            <v>7</v>
          </cell>
          <cell r="B10" t="str">
            <v>PM 5</v>
          </cell>
          <cell r="C10">
            <v>1157</v>
          </cell>
          <cell r="D10">
            <v>1264.3333333333333</v>
          </cell>
          <cell r="E10">
            <v>0.10494752623688156</v>
          </cell>
          <cell r="F10">
            <v>747</v>
          </cell>
          <cell r="G10">
            <v>1330</v>
          </cell>
          <cell r="H10">
            <v>1275</v>
          </cell>
          <cell r="I10">
            <v>1304</v>
          </cell>
          <cell r="J10">
            <v>821</v>
          </cell>
          <cell r="K10">
            <v>1339</v>
          </cell>
          <cell r="L10">
            <v>1215</v>
          </cell>
          <cell r="M10">
            <v>1287</v>
          </cell>
          <cell r="N10">
            <v>1545</v>
          </cell>
          <cell r="O10">
            <v>1083</v>
          </cell>
          <cell r="P10">
            <v>1268</v>
          </cell>
          <cell r="Q10">
            <v>1467</v>
          </cell>
          <cell r="R10">
            <v>1476</v>
          </cell>
          <cell r="S10">
            <v>1334</v>
          </cell>
          <cell r="T10">
            <v>1474</v>
          </cell>
          <cell r="U10">
            <v>1483</v>
          </cell>
          <cell r="V10">
            <v>1725</v>
          </cell>
          <cell r="W10">
            <v>1249</v>
          </cell>
          <cell r="X10">
            <v>1397</v>
          </cell>
          <cell r="Y10">
            <v>1592</v>
          </cell>
          <cell r="Z10">
            <v>1376</v>
          </cell>
          <cell r="AA10">
            <v>1398</v>
          </cell>
          <cell r="AB10">
            <v>1566</v>
          </cell>
          <cell r="AC10">
            <v>1496</v>
          </cell>
          <cell r="AD10">
            <v>1859</v>
          </cell>
          <cell r="AE10">
            <v>1081</v>
          </cell>
          <cell r="AF10">
            <v>1181</v>
          </cell>
          <cell r="AG10">
            <v>1649</v>
          </cell>
          <cell r="AH10">
            <v>1522</v>
          </cell>
          <cell r="AI10">
            <v>1714</v>
          </cell>
        </row>
        <row r="11">
          <cell r="A11">
            <v>8</v>
          </cell>
          <cell r="B11" t="str">
            <v>Production on PMs Total</v>
          </cell>
          <cell r="C11">
            <v>10264.799999999999</v>
          </cell>
          <cell r="D11">
            <v>9901.2000000000007</v>
          </cell>
          <cell r="E11">
            <v>0.16288036681950813</v>
          </cell>
          <cell r="F11">
            <v>8611</v>
          </cell>
          <cell r="G11">
            <v>10109</v>
          </cell>
          <cell r="H11">
            <v>8828</v>
          </cell>
          <cell r="I11">
            <v>10498</v>
          </cell>
          <cell r="J11">
            <v>9490</v>
          </cell>
          <cell r="K11">
            <v>9560</v>
          </cell>
          <cell r="L11">
            <v>9854</v>
          </cell>
          <cell r="M11">
            <v>9936</v>
          </cell>
          <cell r="N11">
            <v>10053</v>
          </cell>
          <cell r="O11">
            <v>9318</v>
          </cell>
          <cell r="P11">
            <v>10678</v>
          </cell>
          <cell r="Q11">
            <v>9818</v>
          </cell>
          <cell r="R11">
            <v>11010</v>
          </cell>
          <cell r="S11">
            <v>9596</v>
          </cell>
          <cell r="T11">
            <v>11159</v>
          </cell>
          <cell r="U11">
            <v>10749</v>
          </cell>
          <cell r="V11">
            <v>10992</v>
          </cell>
          <cell r="W11">
            <v>10653</v>
          </cell>
          <cell r="X11">
            <v>10516</v>
          </cell>
          <cell r="Y11">
            <v>10395</v>
          </cell>
          <cell r="Z11">
            <v>10826</v>
          </cell>
          <cell r="AA11">
            <v>11340</v>
          </cell>
          <cell r="AB11">
            <v>10045</v>
          </cell>
          <cell r="AC11">
            <v>10211</v>
          </cell>
          <cell r="AD11">
            <v>10872</v>
          </cell>
          <cell r="AE11">
            <v>10409</v>
          </cell>
          <cell r="AF11">
            <v>10133</v>
          </cell>
          <cell r="AG11">
            <v>10967</v>
          </cell>
          <cell r="AH11">
            <v>10973</v>
          </cell>
          <cell r="AI11">
            <v>10345</v>
          </cell>
        </row>
        <row r="12">
          <cell r="A12">
            <v>9</v>
          </cell>
          <cell r="X12">
            <v>-137</v>
          </cell>
          <cell r="Y12">
            <v>-121</v>
          </cell>
          <cell r="Z12">
            <v>431</v>
          </cell>
          <cell r="AA12">
            <v>514</v>
          </cell>
          <cell r="AB12">
            <v>-1295</v>
          </cell>
          <cell r="AC12">
            <v>166</v>
          </cell>
          <cell r="AD12">
            <v>661</v>
          </cell>
          <cell r="AE12">
            <v>-463</v>
          </cell>
          <cell r="AF12">
            <v>-276</v>
          </cell>
          <cell r="AG12">
            <v>834</v>
          </cell>
          <cell r="AH12">
            <v>6</v>
          </cell>
          <cell r="AI12">
            <v>-628</v>
          </cell>
        </row>
        <row r="13">
          <cell r="A13">
            <v>10</v>
          </cell>
        </row>
        <row r="14">
          <cell r="A14">
            <v>11</v>
          </cell>
          <cell r="B14" t="str">
            <v>Inventory</v>
          </cell>
          <cell r="D14" t="str">
            <v>AVG.'99</v>
          </cell>
          <cell r="E14" t="str">
            <v>Odch.</v>
          </cell>
          <cell r="F14" t="str">
            <v>week 1</v>
          </cell>
          <cell r="G14" t="str">
            <v>week 2</v>
          </cell>
          <cell r="H14" t="str">
            <v>week 3</v>
          </cell>
          <cell r="I14" t="str">
            <v>week 4</v>
          </cell>
          <cell r="J14" t="str">
            <v>week 5</v>
          </cell>
          <cell r="K14" t="str">
            <v>week 6</v>
          </cell>
          <cell r="L14" t="str">
            <v>week 7</v>
          </cell>
          <cell r="M14" t="str">
            <v>week 8</v>
          </cell>
          <cell r="N14" t="str">
            <v>week 9</v>
          </cell>
          <cell r="O14" t="str">
            <v>week 10</v>
          </cell>
          <cell r="P14" t="str">
            <v>week 11</v>
          </cell>
          <cell r="Q14" t="str">
            <v>week 12</v>
          </cell>
          <cell r="R14" t="str">
            <v>week 13</v>
          </cell>
          <cell r="S14" t="str">
            <v>week 14</v>
          </cell>
          <cell r="T14" t="str">
            <v>week 15</v>
          </cell>
          <cell r="U14" t="str">
            <v>week 16</v>
          </cell>
          <cell r="V14" t="str">
            <v>week 17</v>
          </cell>
          <cell r="W14" t="str">
            <v>week 18</v>
          </cell>
          <cell r="X14" t="str">
            <v>week 19</v>
          </cell>
          <cell r="Y14" t="str">
            <v>week 20</v>
          </cell>
          <cell r="Z14" t="str">
            <v>week 21</v>
          </cell>
          <cell r="AA14" t="str">
            <v>week 22</v>
          </cell>
          <cell r="AB14" t="str">
            <v>week 23</v>
          </cell>
          <cell r="AC14" t="str">
            <v>week 24</v>
          </cell>
          <cell r="AD14" t="str">
            <v>week 25</v>
          </cell>
          <cell r="AE14" t="str">
            <v>week 26</v>
          </cell>
          <cell r="AF14" t="str">
            <v>week 27</v>
          </cell>
          <cell r="AG14" t="str">
            <v>week 28</v>
          </cell>
          <cell r="AH14" t="str">
            <v>week 29</v>
          </cell>
          <cell r="AI14" t="str">
            <v>week 30</v>
          </cell>
          <cell r="AJ14" t="str">
            <v>week 31</v>
          </cell>
          <cell r="AK14" t="str">
            <v>week 32</v>
          </cell>
        </row>
        <row r="15">
          <cell r="A15">
            <v>12</v>
          </cell>
          <cell r="B15" t="str">
            <v>Batch pulp plant</v>
          </cell>
          <cell r="D15">
            <v>3580.8666666666668</v>
          </cell>
          <cell r="E15">
            <v>-1.4766686355581808E-2</v>
          </cell>
          <cell r="F15">
            <v>2850</v>
          </cell>
          <cell r="G15">
            <v>3371</v>
          </cell>
          <cell r="H15">
            <v>3732</v>
          </cell>
          <cell r="I15">
            <v>4089</v>
          </cell>
          <cell r="J15">
            <v>3954</v>
          </cell>
          <cell r="K15">
            <v>3830</v>
          </cell>
          <cell r="L15">
            <v>3880</v>
          </cell>
          <cell r="M15">
            <v>3710</v>
          </cell>
          <cell r="N15">
            <v>3483</v>
          </cell>
          <cell r="O15">
            <v>3523</v>
          </cell>
          <cell r="P15">
            <v>3614</v>
          </cell>
          <cell r="Q15">
            <v>3549</v>
          </cell>
          <cell r="R15">
            <v>3406</v>
          </cell>
          <cell r="S15">
            <v>3386</v>
          </cell>
          <cell r="T15">
            <v>3336</v>
          </cell>
          <cell r="U15">
            <v>3284</v>
          </cell>
          <cell r="V15">
            <v>3135</v>
          </cell>
          <cell r="W15">
            <v>2883</v>
          </cell>
          <cell r="X15">
            <v>2683</v>
          </cell>
          <cell r="Y15">
            <v>2580</v>
          </cell>
          <cell r="Z15">
            <v>2530</v>
          </cell>
          <cell r="AA15">
            <v>2290</v>
          </cell>
        </row>
        <row r="16">
          <cell r="A16">
            <v>13</v>
          </cell>
          <cell r="B16" t="str">
            <v>PM 1</v>
          </cell>
          <cell r="D16">
            <v>2376.2666666666669</v>
          </cell>
          <cell r="E16">
            <v>0.61345381526104414</v>
          </cell>
          <cell r="F16">
            <v>2786</v>
          </cell>
          <cell r="G16">
            <v>2966</v>
          </cell>
          <cell r="H16">
            <v>2327</v>
          </cell>
          <cell r="I16">
            <v>2752</v>
          </cell>
          <cell r="J16">
            <v>3091</v>
          </cell>
          <cell r="K16">
            <v>2666</v>
          </cell>
          <cell r="L16">
            <v>2567</v>
          </cell>
          <cell r="M16">
            <v>2677</v>
          </cell>
          <cell r="N16">
            <v>3208</v>
          </cell>
          <cell r="O16">
            <v>2184</v>
          </cell>
          <cell r="P16">
            <v>2258</v>
          </cell>
          <cell r="Q16">
            <v>2025</v>
          </cell>
          <cell r="R16">
            <v>1534</v>
          </cell>
          <cell r="S16">
            <v>996</v>
          </cell>
          <cell r="T16">
            <v>1607</v>
          </cell>
          <cell r="U16">
            <v>1293</v>
          </cell>
          <cell r="V16">
            <v>1472</v>
          </cell>
          <cell r="W16">
            <v>1995</v>
          </cell>
          <cell r="X16">
            <v>1857</v>
          </cell>
          <cell r="Y16">
            <v>1921</v>
          </cell>
          <cell r="Z16">
            <v>1717</v>
          </cell>
          <cell r="AA16">
            <v>1881</v>
          </cell>
          <cell r="AB16">
            <v>1164</v>
          </cell>
          <cell r="AC16">
            <v>1370</v>
          </cell>
          <cell r="AD16">
            <v>1212</v>
          </cell>
          <cell r="AE16">
            <v>2071</v>
          </cell>
          <cell r="AF16">
            <v>2492</v>
          </cell>
          <cell r="AG16">
            <v>2905</v>
          </cell>
          <cell r="AH16">
            <v>3070</v>
          </cell>
        </row>
        <row r="17">
          <cell r="A17">
            <v>14</v>
          </cell>
          <cell r="B17" t="str">
            <v>PM 2</v>
          </cell>
          <cell r="D17">
            <v>4598.2</v>
          </cell>
          <cell r="E17">
            <v>-0.1528983478017362</v>
          </cell>
          <cell r="F17">
            <v>6786</v>
          </cell>
          <cell r="G17">
            <v>6584</v>
          </cell>
          <cell r="H17">
            <v>6151</v>
          </cell>
          <cell r="I17">
            <v>6133</v>
          </cell>
          <cell r="J17">
            <v>6021</v>
          </cell>
          <cell r="K17">
            <v>5094</v>
          </cell>
          <cell r="L17">
            <v>4774</v>
          </cell>
          <cell r="M17">
            <v>4168</v>
          </cell>
          <cell r="N17">
            <v>3844</v>
          </cell>
          <cell r="O17">
            <v>3536</v>
          </cell>
          <cell r="P17">
            <v>3257</v>
          </cell>
          <cell r="Q17">
            <v>2889</v>
          </cell>
          <cell r="R17">
            <v>3140</v>
          </cell>
          <cell r="S17">
            <v>3571</v>
          </cell>
          <cell r="T17">
            <v>3025</v>
          </cell>
          <cell r="U17">
            <v>3230</v>
          </cell>
          <cell r="V17">
            <v>2590</v>
          </cell>
          <cell r="W17">
            <v>3227</v>
          </cell>
          <cell r="X17">
            <v>3803</v>
          </cell>
          <cell r="Y17">
            <v>3227</v>
          </cell>
          <cell r="Z17">
            <v>3010</v>
          </cell>
          <cell r="AA17">
            <v>2816</v>
          </cell>
          <cell r="AB17">
            <v>2091</v>
          </cell>
          <cell r="AC17">
            <v>3234</v>
          </cell>
          <cell r="AD17">
            <v>2835</v>
          </cell>
          <cell r="AE17">
            <v>2129</v>
          </cell>
          <cell r="AF17">
            <v>2670</v>
          </cell>
          <cell r="AG17">
            <v>2562</v>
          </cell>
          <cell r="AH17">
            <v>2246</v>
          </cell>
        </row>
        <row r="18">
          <cell r="A18">
            <v>15</v>
          </cell>
          <cell r="B18" t="str">
            <v>PM 3</v>
          </cell>
          <cell r="D18">
            <v>2446</v>
          </cell>
          <cell r="E18">
            <v>7.306380905991232E-3</v>
          </cell>
          <cell r="F18">
            <v>2181</v>
          </cell>
          <cell r="G18">
            <v>2394</v>
          </cell>
          <cell r="H18">
            <v>1833</v>
          </cell>
          <cell r="I18">
            <v>2438</v>
          </cell>
          <cell r="J18">
            <v>2390</v>
          </cell>
          <cell r="K18">
            <v>2581</v>
          </cell>
          <cell r="L18">
            <v>2931</v>
          </cell>
          <cell r="M18">
            <v>3185</v>
          </cell>
          <cell r="N18">
            <v>2723</v>
          </cell>
          <cell r="O18">
            <v>2668</v>
          </cell>
          <cell r="P18">
            <v>2561</v>
          </cell>
          <cell r="Q18">
            <v>2320</v>
          </cell>
          <cell r="R18">
            <v>2364</v>
          </cell>
          <cell r="S18">
            <v>2053</v>
          </cell>
          <cell r="T18">
            <v>2068</v>
          </cell>
          <cell r="U18">
            <v>2208</v>
          </cell>
          <cell r="V18">
            <v>2400</v>
          </cell>
          <cell r="W18">
            <v>2565</v>
          </cell>
          <cell r="X18">
            <v>2581</v>
          </cell>
          <cell r="Y18">
            <v>2358</v>
          </cell>
          <cell r="Z18">
            <v>2439</v>
          </cell>
          <cell r="AA18">
            <v>2892</v>
          </cell>
          <cell r="AB18">
            <v>2883</v>
          </cell>
          <cell r="AC18">
            <v>3273</v>
          </cell>
          <cell r="AD18">
            <v>2870</v>
          </cell>
          <cell r="AE18">
            <v>2878</v>
          </cell>
          <cell r="AF18">
            <v>3558</v>
          </cell>
          <cell r="AG18">
            <v>3428</v>
          </cell>
          <cell r="AH18">
            <v>3222</v>
          </cell>
        </row>
        <row r="19">
          <cell r="A19">
            <v>16</v>
          </cell>
          <cell r="B19" t="str">
            <v>PM 4</v>
          </cell>
          <cell r="D19">
            <v>2205.6666666666665</v>
          </cell>
          <cell r="E19">
            <v>4.9268292682926831E-2</v>
          </cell>
          <cell r="F19">
            <v>2133</v>
          </cell>
          <cell r="G19">
            <v>2139</v>
          </cell>
          <cell r="H19">
            <v>2167</v>
          </cell>
          <cell r="I19">
            <v>2174</v>
          </cell>
          <cell r="J19">
            <v>2279</v>
          </cell>
          <cell r="K19">
            <v>2121</v>
          </cell>
          <cell r="L19">
            <v>2314</v>
          </cell>
          <cell r="M19">
            <v>2034</v>
          </cell>
          <cell r="N19">
            <v>2356</v>
          </cell>
          <cell r="O19">
            <v>2490</v>
          </cell>
          <cell r="P19">
            <v>2665</v>
          </cell>
          <cell r="Q19">
            <v>2207</v>
          </cell>
          <cell r="R19">
            <v>1805</v>
          </cell>
          <cell r="S19">
            <v>2050</v>
          </cell>
          <cell r="T19">
            <v>2151</v>
          </cell>
          <cell r="U19">
            <v>1927</v>
          </cell>
          <cell r="V19">
            <v>1558</v>
          </cell>
          <cell r="W19">
            <v>2223</v>
          </cell>
          <cell r="X19">
            <v>1726</v>
          </cell>
          <cell r="Y19">
            <v>1486</v>
          </cell>
          <cell r="Z19">
            <v>1504</v>
          </cell>
          <cell r="AA19">
            <v>2199</v>
          </cell>
          <cell r="AB19">
            <v>1881</v>
          </cell>
          <cell r="AC19">
            <v>2171</v>
          </cell>
          <cell r="AD19">
            <v>1935</v>
          </cell>
          <cell r="AE19">
            <v>3256</v>
          </cell>
          <cell r="AF19">
            <v>2857</v>
          </cell>
          <cell r="AG19">
            <v>2328</v>
          </cell>
          <cell r="AH19">
            <v>2148</v>
          </cell>
        </row>
        <row r="20">
          <cell r="A20">
            <v>17</v>
          </cell>
          <cell r="B20" t="str">
            <v>PM 5</v>
          </cell>
          <cell r="D20">
            <v>1955</v>
          </cell>
          <cell r="E20">
            <v>0.21912769311613242</v>
          </cell>
          <cell r="F20">
            <v>1666</v>
          </cell>
          <cell r="G20">
            <v>1799</v>
          </cell>
          <cell r="H20">
            <v>1872</v>
          </cell>
          <cell r="I20">
            <v>1941</v>
          </cell>
          <cell r="J20">
            <v>1872</v>
          </cell>
          <cell r="K20">
            <v>1935</v>
          </cell>
          <cell r="L20">
            <v>1824</v>
          </cell>
          <cell r="M20">
            <v>1923</v>
          </cell>
          <cell r="N20">
            <v>2631</v>
          </cell>
          <cell r="O20">
            <v>2245</v>
          </cell>
          <cell r="P20">
            <v>1948</v>
          </cell>
          <cell r="Q20">
            <v>1849</v>
          </cell>
          <cell r="R20">
            <v>1597</v>
          </cell>
          <cell r="S20">
            <v>1903</v>
          </cell>
          <cell r="T20">
            <v>2320</v>
          </cell>
          <cell r="U20">
            <v>2075</v>
          </cell>
          <cell r="V20">
            <v>1664</v>
          </cell>
          <cell r="W20">
            <v>2103</v>
          </cell>
          <cell r="X20">
            <v>2035</v>
          </cell>
          <cell r="Y20">
            <v>1695</v>
          </cell>
          <cell r="Z20">
            <v>1907</v>
          </cell>
          <cell r="AA20">
            <v>1606</v>
          </cell>
          <cell r="AB20">
            <v>1355</v>
          </cell>
          <cell r="AC20">
            <v>1778</v>
          </cell>
          <cell r="AD20">
            <v>2186</v>
          </cell>
          <cell r="AE20">
            <v>2613</v>
          </cell>
          <cell r="AF20">
            <v>1717</v>
          </cell>
          <cell r="AG20">
            <v>1739</v>
          </cell>
          <cell r="AH20">
            <v>1405</v>
          </cell>
        </row>
        <row r="21">
          <cell r="A21">
            <v>18</v>
          </cell>
          <cell r="B21" t="str">
            <v>Razem</v>
          </cell>
          <cell r="D21">
            <v>13581.133333333333</v>
          </cell>
          <cell r="E21">
            <v>5.6559160124846304E-2</v>
          </cell>
          <cell r="F21">
            <v>15552</v>
          </cell>
          <cell r="G21">
            <v>15882</v>
          </cell>
          <cell r="H21">
            <v>14350</v>
          </cell>
          <cell r="I21">
            <v>15438</v>
          </cell>
          <cell r="J21">
            <v>15653</v>
          </cell>
          <cell r="K21">
            <v>14397</v>
          </cell>
          <cell r="L21">
            <v>14410</v>
          </cell>
          <cell r="M21">
            <v>13987</v>
          </cell>
          <cell r="N21">
            <v>14762</v>
          </cell>
          <cell r="O21">
            <v>13123</v>
          </cell>
          <cell r="P21">
            <v>12689</v>
          </cell>
          <cell r="Q21">
            <v>11290</v>
          </cell>
          <cell r="R21">
            <v>10440</v>
          </cell>
          <cell r="S21">
            <v>10573</v>
          </cell>
          <cell r="T21">
            <v>11171</v>
          </cell>
          <cell r="U21">
            <v>10733</v>
          </cell>
          <cell r="V21">
            <v>9684</v>
          </cell>
          <cell r="W21">
            <v>12113</v>
          </cell>
          <cell r="X21">
            <v>12002</v>
          </cell>
          <cell r="Y21">
            <v>10687</v>
          </cell>
          <cell r="Z21">
            <v>10577</v>
          </cell>
          <cell r="AA21">
            <v>11394</v>
          </cell>
          <cell r="AB21">
            <v>9374</v>
          </cell>
          <cell r="AC21">
            <v>11826</v>
          </cell>
          <cell r="AD21">
            <v>11038</v>
          </cell>
          <cell r="AE21">
            <v>12947</v>
          </cell>
          <cell r="AF21">
            <v>13294</v>
          </cell>
          <cell r="AG21">
            <v>12962</v>
          </cell>
          <cell r="AH21">
            <v>12091</v>
          </cell>
        </row>
        <row r="22">
          <cell r="A22">
            <v>19</v>
          </cell>
          <cell r="B22" t="str">
            <v>Różnica</v>
          </cell>
          <cell r="N22">
            <v>775</v>
          </cell>
          <cell r="O22">
            <v>-1639</v>
          </cell>
          <cell r="P22">
            <v>-434</v>
          </cell>
          <cell r="Q22">
            <v>-1399</v>
          </cell>
          <cell r="R22">
            <v>-850</v>
          </cell>
          <cell r="S22">
            <v>133</v>
          </cell>
          <cell r="T22">
            <v>598</v>
          </cell>
          <cell r="U22">
            <v>-438</v>
          </cell>
          <cell r="V22">
            <v>-1049</v>
          </cell>
          <cell r="W22">
            <v>2429</v>
          </cell>
          <cell r="X22">
            <v>-111</v>
          </cell>
          <cell r="Y22">
            <v>-1315</v>
          </cell>
          <cell r="Z22">
            <v>-110</v>
          </cell>
          <cell r="AA22">
            <v>817</v>
          </cell>
          <cell r="AB22">
            <v>-2020</v>
          </cell>
          <cell r="AC22">
            <v>2452</v>
          </cell>
          <cell r="AD22">
            <v>-788</v>
          </cell>
          <cell r="AE22">
            <v>1909</v>
          </cell>
          <cell r="AF22">
            <v>347</v>
          </cell>
          <cell r="AG22">
            <v>-332</v>
          </cell>
          <cell r="AH22">
            <v>-871</v>
          </cell>
        </row>
        <row r="23">
          <cell r="A23">
            <v>20</v>
          </cell>
          <cell r="D23" t="str">
            <v>week 9</v>
          </cell>
          <cell r="F23" t="str">
            <v>week 10</v>
          </cell>
          <cell r="H23" t="str">
            <v>week 11</v>
          </cell>
          <cell r="J23" t="str">
            <v>week 12</v>
          </cell>
          <cell r="L23" t="str">
            <v>week 13</v>
          </cell>
          <cell r="O23" t="str">
            <v>week 10</v>
          </cell>
          <cell r="P23" t="str">
            <v>week 11</v>
          </cell>
          <cell r="Q23" t="str">
            <v>week 12</v>
          </cell>
          <cell r="R23" t="str">
            <v>week 13</v>
          </cell>
          <cell r="S23" t="str">
            <v>week 14</v>
          </cell>
        </row>
        <row r="24">
          <cell r="A24">
            <v>21</v>
          </cell>
          <cell r="D24" t="str">
            <v>Standstills</v>
          </cell>
          <cell r="E24" t="str">
            <v>AVG. Efect.</v>
          </cell>
          <cell r="O24" t="str">
            <v>Standstills</v>
          </cell>
          <cell r="P24" t="str">
            <v>Standstills</v>
          </cell>
          <cell r="Q24" t="str">
            <v>Standstills</v>
          </cell>
          <cell r="R24" t="str">
            <v>Standstills</v>
          </cell>
          <cell r="S24" t="str">
            <v>Standstills</v>
          </cell>
        </row>
        <row r="25">
          <cell r="A25">
            <v>22</v>
          </cell>
        </row>
        <row r="26">
          <cell r="A26">
            <v>23</v>
          </cell>
          <cell r="B26" t="str">
            <v>Batch pulp plant</v>
          </cell>
          <cell r="D26">
            <v>2.5499999999999998</v>
          </cell>
          <cell r="O26">
            <v>34</v>
          </cell>
          <cell r="P26">
            <v>14</v>
          </cell>
          <cell r="Q26">
            <v>0</v>
          </cell>
          <cell r="R26">
            <v>0</v>
          </cell>
          <cell r="S26" t="str">
            <v>15,5( brak zrębków)</v>
          </cell>
          <cell r="T26">
            <v>0</v>
          </cell>
          <cell r="U26">
            <v>0</v>
          </cell>
          <cell r="V26">
            <v>13</v>
          </cell>
        </row>
        <row r="27">
          <cell r="A27">
            <v>24</v>
          </cell>
          <cell r="B27" t="str">
            <v>PM 1</v>
          </cell>
          <cell r="D27">
            <v>8.1999999999999993</v>
          </cell>
          <cell r="E27">
            <v>0.85580000000000001</v>
          </cell>
          <cell r="O27">
            <v>53</v>
          </cell>
          <cell r="P27">
            <v>10</v>
          </cell>
          <cell r="Q27">
            <v>17.5</v>
          </cell>
          <cell r="R27">
            <v>14</v>
          </cell>
          <cell r="S27" t="str">
            <v>29(-22)</v>
          </cell>
          <cell r="T27">
            <v>8</v>
          </cell>
          <cell r="U27">
            <v>3</v>
          </cell>
          <cell r="V27">
            <v>6.75</v>
          </cell>
          <cell r="W27">
            <v>9</v>
          </cell>
        </row>
        <row r="28">
          <cell r="A28">
            <v>25</v>
          </cell>
          <cell r="B28" t="str">
            <v>PM 2</v>
          </cell>
          <cell r="D28">
            <v>13.2</v>
          </cell>
          <cell r="E28">
            <v>0.79520000000000002</v>
          </cell>
          <cell r="O28">
            <v>3</v>
          </cell>
          <cell r="P28">
            <v>3</v>
          </cell>
          <cell r="Q28">
            <v>29</v>
          </cell>
          <cell r="R28">
            <v>9</v>
          </cell>
          <cell r="S28">
            <v>2.5</v>
          </cell>
          <cell r="T28">
            <v>3</v>
          </cell>
          <cell r="U28">
            <v>2</v>
          </cell>
          <cell r="V28" t="str">
            <v>26 (20)</v>
          </cell>
          <cell r="W28">
            <v>5</v>
          </cell>
        </row>
        <row r="29">
          <cell r="A29">
            <v>26</v>
          </cell>
          <cell r="B29" t="str">
            <v>PM 3</v>
          </cell>
          <cell r="D29">
            <v>5.4</v>
          </cell>
          <cell r="O29">
            <v>20</v>
          </cell>
          <cell r="P29">
            <v>4</v>
          </cell>
          <cell r="Q29">
            <v>34.5</v>
          </cell>
          <cell r="R29">
            <v>1</v>
          </cell>
          <cell r="S29" t="str">
            <v>25(18)</v>
          </cell>
          <cell r="T29">
            <v>3</v>
          </cell>
          <cell r="U29" t="str">
            <v>19(14)</v>
          </cell>
          <cell r="V29">
            <v>3</v>
          </cell>
          <cell r="W29">
            <v>5</v>
          </cell>
        </row>
        <row r="30">
          <cell r="A30">
            <v>27</v>
          </cell>
          <cell r="B30" t="str">
            <v>PM 4</v>
          </cell>
          <cell r="D30">
            <v>23.4</v>
          </cell>
          <cell r="E30">
            <v>0.87090000000000001</v>
          </cell>
          <cell r="O30">
            <v>24</v>
          </cell>
          <cell r="P30">
            <v>26</v>
          </cell>
          <cell r="Q30">
            <v>10</v>
          </cell>
          <cell r="R30">
            <v>0</v>
          </cell>
          <cell r="S30">
            <v>18.5</v>
          </cell>
          <cell r="T30" t="str">
            <v>42(17)</v>
          </cell>
          <cell r="U30">
            <v>11</v>
          </cell>
          <cell r="V30">
            <v>1</v>
          </cell>
          <cell r="W30">
            <v>10</v>
          </cell>
        </row>
        <row r="31">
          <cell r="A31">
            <v>28</v>
          </cell>
          <cell r="B31" t="str">
            <v>PM 5</v>
          </cell>
          <cell r="D31">
            <v>3.2</v>
          </cell>
          <cell r="E31">
            <v>0.8175</v>
          </cell>
          <cell r="O31">
            <v>22</v>
          </cell>
          <cell r="P31">
            <v>26</v>
          </cell>
          <cell r="Q31">
            <v>3.5</v>
          </cell>
          <cell r="R31">
            <v>4</v>
          </cell>
          <cell r="S31">
            <v>3.5</v>
          </cell>
          <cell r="T31">
            <v>8</v>
          </cell>
          <cell r="U31" t="str">
            <v>22(17)</v>
          </cell>
          <cell r="V31">
            <v>1</v>
          </cell>
          <cell r="W31">
            <v>11</v>
          </cell>
        </row>
        <row r="32">
          <cell r="A32">
            <v>29</v>
          </cell>
          <cell r="D32">
            <v>53.4</v>
          </cell>
          <cell r="O32">
            <v>122</v>
          </cell>
          <cell r="P32">
            <v>69</v>
          </cell>
          <cell r="Q32">
            <v>94.5</v>
          </cell>
          <cell r="R32">
            <v>28</v>
          </cell>
          <cell r="S32">
            <v>24.5</v>
          </cell>
        </row>
        <row r="33">
          <cell r="A33">
            <v>30</v>
          </cell>
          <cell r="P33" t="str">
            <v>MP5-25 pl</v>
          </cell>
          <cell r="Q33" t="str">
            <v>MP5-25 pl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  <cell r="B36" t="str">
            <v>ORDERS POSITION</v>
          </cell>
          <cell r="F36" t="str">
            <v>week 1</v>
          </cell>
          <cell r="G36" t="str">
            <v>week 2</v>
          </cell>
          <cell r="H36" t="str">
            <v>week 3</v>
          </cell>
          <cell r="I36" t="str">
            <v>week 4</v>
          </cell>
          <cell r="J36" t="str">
            <v>week 5</v>
          </cell>
          <cell r="K36" t="str">
            <v>week 6</v>
          </cell>
          <cell r="L36" t="str">
            <v>week 7</v>
          </cell>
          <cell r="M36" t="str">
            <v>week 8</v>
          </cell>
          <cell r="N36" t="str">
            <v>week 9</v>
          </cell>
          <cell r="O36" t="str">
            <v>week 10</v>
          </cell>
          <cell r="P36" t="str">
            <v>week 11</v>
          </cell>
          <cell r="Q36" t="str">
            <v>week 12</v>
          </cell>
          <cell r="R36" t="str">
            <v>week 13</v>
          </cell>
          <cell r="S36" t="str">
            <v>week 14</v>
          </cell>
          <cell r="T36" t="str">
            <v>week 15</v>
          </cell>
          <cell r="U36" t="str">
            <v>week 16</v>
          </cell>
          <cell r="V36" t="str">
            <v>week 17</v>
          </cell>
          <cell r="W36" t="str">
            <v>week 18</v>
          </cell>
          <cell r="X36" t="str">
            <v>week 19</v>
          </cell>
          <cell r="Y36" t="str">
            <v>week 20</v>
          </cell>
          <cell r="Z36" t="str">
            <v>week 21</v>
          </cell>
          <cell r="AA36" t="str">
            <v>week 22</v>
          </cell>
          <cell r="AB36" t="str">
            <v>week 23</v>
          </cell>
          <cell r="AC36" t="str">
            <v>week 24</v>
          </cell>
          <cell r="AD36" t="str">
            <v>week 25</v>
          </cell>
          <cell r="AE36" t="str">
            <v>week 26</v>
          </cell>
          <cell r="AF36" t="str">
            <v>week 27</v>
          </cell>
          <cell r="AG36" t="str">
            <v>week 28</v>
          </cell>
        </row>
        <row r="37">
          <cell r="A37">
            <v>34</v>
          </cell>
          <cell r="B37" t="str">
            <v>MP1</v>
          </cell>
          <cell r="M37">
            <v>3050</v>
          </cell>
          <cell r="N37">
            <v>3790</v>
          </cell>
          <cell r="O37">
            <v>5100</v>
          </cell>
          <cell r="P37">
            <v>6000</v>
          </cell>
          <cell r="Q37">
            <v>7100</v>
          </cell>
          <cell r="R37">
            <v>8300</v>
          </cell>
          <cell r="S37">
            <v>7700</v>
          </cell>
          <cell r="T37">
            <v>6390</v>
          </cell>
          <cell r="U37">
            <v>7497</v>
          </cell>
          <cell r="V37">
            <v>7740</v>
          </cell>
          <cell r="W37">
            <v>11035</v>
          </cell>
          <cell r="X37">
            <v>15215</v>
          </cell>
        </row>
        <row r="38">
          <cell r="A38">
            <v>35</v>
          </cell>
          <cell r="B38" t="str">
            <v>MP2</v>
          </cell>
          <cell r="M38">
            <v>10050</v>
          </cell>
          <cell r="N38">
            <v>11550</v>
          </cell>
          <cell r="O38">
            <v>9700</v>
          </cell>
          <cell r="P38">
            <v>9700</v>
          </cell>
          <cell r="Q38">
            <v>10300</v>
          </cell>
          <cell r="R38">
            <v>10800</v>
          </cell>
          <cell r="S38">
            <v>11050</v>
          </cell>
          <cell r="T38">
            <v>10800</v>
          </cell>
          <cell r="U38">
            <v>12100</v>
          </cell>
          <cell r="V38">
            <v>13040</v>
          </cell>
          <cell r="W38">
            <v>13200</v>
          </cell>
          <cell r="X38">
            <v>10850</v>
          </cell>
        </row>
        <row r="39">
          <cell r="A39">
            <v>36</v>
          </cell>
          <cell r="B39" t="str">
            <v>MP3</v>
          </cell>
          <cell r="M39">
            <v>3440</v>
          </cell>
          <cell r="N39">
            <v>4580</v>
          </cell>
          <cell r="O39">
            <v>3680</v>
          </cell>
          <cell r="P39">
            <v>3660</v>
          </cell>
          <cell r="Q39">
            <v>3850</v>
          </cell>
          <cell r="R39">
            <v>5900</v>
          </cell>
          <cell r="S39">
            <v>6300</v>
          </cell>
          <cell r="T39">
            <v>5400</v>
          </cell>
          <cell r="U39">
            <v>5070</v>
          </cell>
          <cell r="V39">
            <v>5220</v>
          </cell>
          <cell r="W39">
            <v>6070</v>
          </cell>
          <cell r="X39">
            <v>5200</v>
          </cell>
        </row>
        <row r="40">
          <cell r="A40">
            <v>37</v>
          </cell>
          <cell r="B40" t="str">
            <v>MP4</v>
          </cell>
          <cell r="M40">
            <v>4390</v>
          </cell>
          <cell r="N40">
            <v>4700</v>
          </cell>
          <cell r="O40">
            <v>5200</v>
          </cell>
          <cell r="P40">
            <v>5580</v>
          </cell>
          <cell r="Q40">
            <v>5910</v>
          </cell>
          <cell r="R40">
            <v>6500</v>
          </cell>
          <cell r="S40">
            <v>6650</v>
          </cell>
          <cell r="T40">
            <v>5500</v>
          </cell>
          <cell r="U40">
            <v>5800</v>
          </cell>
          <cell r="V40">
            <v>6900</v>
          </cell>
          <cell r="W40">
            <v>7700</v>
          </cell>
          <cell r="X40">
            <v>7040</v>
          </cell>
        </row>
        <row r="41">
          <cell r="A41">
            <v>38</v>
          </cell>
          <cell r="B41" t="str">
            <v>MP5</v>
          </cell>
          <cell r="M41">
            <v>2730</v>
          </cell>
          <cell r="N41">
            <v>2440</v>
          </cell>
          <cell r="O41">
            <v>4900</v>
          </cell>
          <cell r="P41">
            <v>6230</v>
          </cell>
          <cell r="Q41">
            <v>5800</v>
          </cell>
          <cell r="R41">
            <v>7150</v>
          </cell>
          <cell r="S41">
            <v>6295</v>
          </cell>
          <cell r="T41">
            <v>5555</v>
          </cell>
          <cell r="U41">
            <v>5250</v>
          </cell>
          <cell r="V41">
            <v>4240</v>
          </cell>
          <cell r="W41">
            <v>7090</v>
          </cell>
          <cell r="X41">
            <v>7213</v>
          </cell>
        </row>
        <row r="42">
          <cell r="A42">
            <v>39</v>
          </cell>
          <cell r="B42" t="str">
            <v>RAZEM</v>
          </cell>
          <cell r="K42">
            <v>0</v>
          </cell>
          <cell r="L42">
            <v>0</v>
          </cell>
          <cell r="M42">
            <v>23660</v>
          </cell>
          <cell r="N42">
            <v>27060</v>
          </cell>
          <cell r="O42">
            <v>28580</v>
          </cell>
          <cell r="P42">
            <v>31170</v>
          </cell>
          <cell r="Q42">
            <v>32960</v>
          </cell>
          <cell r="R42">
            <v>38650</v>
          </cell>
          <cell r="S42">
            <v>37995</v>
          </cell>
          <cell r="T42">
            <v>33645</v>
          </cell>
          <cell r="U42">
            <v>35717</v>
          </cell>
          <cell r="V42">
            <v>37140</v>
          </cell>
          <cell r="W42">
            <v>45095</v>
          </cell>
          <cell r="X42">
            <v>45518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</row>
        <row r="44">
          <cell r="A44">
            <v>0</v>
          </cell>
          <cell r="F44" t="str">
            <v>week 1</v>
          </cell>
          <cell r="G44" t="str">
            <v>week 2</v>
          </cell>
          <cell r="H44" t="str">
            <v>week 3</v>
          </cell>
          <cell r="I44" t="str">
            <v>week 4</v>
          </cell>
          <cell r="J44" t="str">
            <v>week 5</v>
          </cell>
          <cell r="K44" t="str">
            <v>week 6</v>
          </cell>
          <cell r="L44" t="str">
            <v>week 7</v>
          </cell>
          <cell r="M44" t="str">
            <v>week 8</v>
          </cell>
          <cell r="N44" t="str">
            <v>week 9</v>
          </cell>
          <cell r="O44" t="str">
            <v>week 10</v>
          </cell>
          <cell r="P44" t="str">
            <v>week 11</v>
          </cell>
          <cell r="Q44" t="str">
            <v>week 12</v>
          </cell>
          <cell r="R44" t="str">
            <v>week 13</v>
          </cell>
          <cell r="S44" t="str">
            <v>week 14</v>
          </cell>
          <cell r="T44" t="str">
            <v>week 15</v>
          </cell>
          <cell r="U44" t="str">
            <v>week 16</v>
          </cell>
          <cell r="V44" t="str">
            <v>week 17</v>
          </cell>
          <cell r="W44" t="str">
            <v>week 18</v>
          </cell>
          <cell r="X44" t="str">
            <v>week 19</v>
          </cell>
          <cell r="Y44" t="str">
            <v>week 20</v>
          </cell>
          <cell r="Z44" t="str">
            <v>week 21</v>
          </cell>
          <cell r="AA44" t="str">
            <v>week 22</v>
          </cell>
          <cell r="AB44" t="str">
            <v>week 23</v>
          </cell>
          <cell r="AC44" t="str">
            <v>week 24</v>
          </cell>
          <cell r="AD44" t="str">
            <v>week 25</v>
          </cell>
          <cell r="AE44" t="str">
            <v>week 26</v>
          </cell>
          <cell r="AF44" t="str">
            <v>week 27</v>
          </cell>
          <cell r="AG44" t="str">
            <v>week 28</v>
          </cell>
          <cell r="AH44" t="str">
            <v>week 29</v>
          </cell>
          <cell r="AI44" t="str">
            <v>week 30</v>
          </cell>
          <cell r="AJ44" t="str">
            <v>week 31</v>
          </cell>
          <cell r="AK44" t="str">
            <v>week 32</v>
          </cell>
          <cell r="AL44" t="str">
            <v>week 33</v>
          </cell>
          <cell r="AM44" t="str">
            <v>week 34</v>
          </cell>
          <cell r="AN44" t="str">
            <v>week 35</v>
          </cell>
          <cell r="AO44" t="str">
            <v>week 36</v>
          </cell>
          <cell r="AP44" t="str">
            <v>week 37</v>
          </cell>
          <cell r="AQ44" t="str">
            <v>week 38</v>
          </cell>
          <cell r="AR44" t="str">
            <v>week 39</v>
          </cell>
          <cell r="AS44" t="str">
            <v>week 40</v>
          </cell>
          <cell r="AT44" t="str">
            <v>week 41</v>
          </cell>
          <cell r="AU44" t="str">
            <v>week 42</v>
          </cell>
          <cell r="AV44" t="str">
            <v>week 43</v>
          </cell>
          <cell r="AW44" t="str">
            <v>week 44</v>
          </cell>
          <cell r="AX44" t="str">
            <v>week 45</v>
          </cell>
          <cell r="AY44" t="str">
            <v>week 46</v>
          </cell>
          <cell r="AZ44" t="str">
            <v>week 47</v>
          </cell>
          <cell r="BA44" t="str">
            <v>week 48</v>
          </cell>
          <cell r="BB44" t="str">
            <v>week 49</v>
          </cell>
          <cell r="BC44" t="str">
            <v>week 50</v>
          </cell>
          <cell r="BD44" t="str">
            <v>week 51</v>
          </cell>
          <cell r="BE44" t="str">
            <v>week 52</v>
          </cell>
          <cell r="BF44" t="str">
            <v>week 1</v>
          </cell>
          <cell r="BG44" t="str">
            <v>week 2</v>
          </cell>
          <cell r="BH44" t="str">
            <v>week 3</v>
          </cell>
          <cell r="BI44" t="str">
            <v>week 4</v>
          </cell>
          <cell r="BJ44" t="str">
            <v>week 5</v>
          </cell>
          <cell r="BK44" t="str">
            <v>week 6</v>
          </cell>
          <cell r="BL44" t="str">
            <v>week 7</v>
          </cell>
          <cell r="BM44" t="str">
            <v>week 8</v>
          </cell>
          <cell r="BN44" t="str">
            <v>week 9</v>
          </cell>
          <cell r="BO44" t="str">
            <v>week 10</v>
          </cell>
          <cell r="BP44" t="str">
            <v>week 11</v>
          </cell>
          <cell r="BQ44" t="str">
            <v>week 12</v>
          </cell>
          <cell r="BR44" t="str">
            <v>week 13</v>
          </cell>
          <cell r="BS44" t="str">
            <v>week 14</v>
          </cell>
          <cell r="BT44" t="str">
            <v>week 15</v>
          </cell>
          <cell r="BU44" t="str">
            <v>week 16</v>
          </cell>
          <cell r="BV44" t="str">
            <v>week 17</v>
          </cell>
          <cell r="BW44" t="str">
            <v>week 18</v>
          </cell>
          <cell r="BX44" t="str">
            <v>week 19</v>
          </cell>
          <cell r="BY44" t="str">
            <v>week 20</v>
          </cell>
          <cell r="BZ44" t="str">
            <v>week 21</v>
          </cell>
          <cell r="CA44" t="str">
            <v>week 22</v>
          </cell>
          <cell r="CB44" t="str">
            <v>week 23</v>
          </cell>
          <cell r="CC44" t="str">
            <v>week 24</v>
          </cell>
          <cell r="CD44" t="str">
            <v>week 25</v>
          </cell>
          <cell r="CE44" t="str">
            <v>week 26</v>
          </cell>
          <cell r="CF44" t="str">
            <v>week 27</v>
          </cell>
          <cell r="CG44" t="str">
            <v>week 28</v>
          </cell>
        </row>
        <row r="45">
          <cell r="A45">
            <v>41</v>
          </cell>
        </row>
        <row r="46">
          <cell r="A46">
            <v>42</v>
          </cell>
          <cell r="B46" t="str">
            <v xml:space="preserve">Sales by delivery </v>
          </cell>
          <cell r="F46" t="str">
            <v>week 1</v>
          </cell>
          <cell r="G46" t="str">
            <v>week 2</v>
          </cell>
          <cell r="H46" t="str">
            <v>week 3</v>
          </cell>
          <cell r="I46" t="str">
            <v>week 4</v>
          </cell>
          <cell r="J46" t="str">
            <v>week 5</v>
          </cell>
          <cell r="K46" t="str">
            <v>week 6</v>
          </cell>
          <cell r="L46" t="str">
            <v>week 7</v>
          </cell>
          <cell r="M46" t="str">
            <v>week 8</v>
          </cell>
          <cell r="N46" t="str">
            <v>week 9</v>
          </cell>
          <cell r="O46" t="str">
            <v>week 10</v>
          </cell>
          <cell r="P46" t="str">
            <v>week 11</v>
          </cell>
          <cell r="Q46" t="str">
            <v>week 12</v>
          </cell>
          <cell r="R46" t="str">
            <v>week 13</v>
          </cell>
          <cell r="S46" t="str">
            <v>week 14</v>
          </cell>
          <cell r="T46" t="str">
            <v>week 15</v>
          </cell>
          <cell r="U46" t="str">
            <v>week 16</v>
          </cell>
          <cell r="V46" t="str">
            <v>week 17</v>
          </cell>
          <cell r="W46" t="str">
            <v>week 18</v>
          </cell>
          <cell r="X46" t="str">
            <v>week 19</v>
          </cell>
          <cell r="Y46" t="str">
            <v>week 20</v>
          </cell>
          <cell r="Z46" t="str">
            <v>week 21</v>
          </cell>
          <cell r="AA46" t="str">
            <v>week 22</v>
          </cell>
          <cell r="AB46" t="str">
            <v>week 23</v>
          </cell>
          <cell r="AC46" t="str">
            <v>week 24</v>
          </cell>
          <cell r="AD46" t="str">
            <v>week 25</v>
          </cell>
          <cell r="AE46" t="str">
            <v>week 26</v>
          </cell>
          <cell r="AF46" t="str">
            <v>week 27</v>
          </cell>
          <cell r="AG46" t="str">
            <v>week 28</v>
          </cell>
          <cell r="AH46" t="str">
            <v>week 29</v>
          </cell>
          <cell r="AI46" t="str">
            <v>week 30</v>
          </cell>
          <cell r="AJ46" t="str">
            <v>week 31</v>
          </cell>
          <cell r="AK46" t="str">
            <v>week 32</v>
          </cell>
          <cell r="AL46" t="str">
            <v>week 33</v>
          </cell>
          <cell r="AM46" t="str">
            <v>week 34</v>
          </cell>
          <cell r="AN46" t="str">
            <v>week 35</v>
          </cell>
          <cell r="AO46" t="str">
            <v>week 36</v>
          </cell>
          <cell r="AP46" t="str">
            <v>week 37</v>
          </cell>
          <cell r="AQ46" t="str">
            <v>week 38</v>
          </cell>
          <cell r="AR46" t="str">
            <v>week 39</v>
          </cell>
          <cell r="AS46" t="str">
            <v>week 40</v>
          </cell>
          <cell r="AT46" t="str">
            <v>week 41</v>
          </cell>
          <cell r="AU46" t="str">
            <v>week 42</v>
          </cell>
          <cell r="AV46" t="str">
            <v>week 43</v>
          </cell>
          <cell r="AW46" t="str">
            <v>week 44</v>
          </cell>
          <cell r="AX46" t="str">
            <v>week 45</v>
          </cell>
          <cell r="AY46" t="str">
            <v>week 46</v>
          </cell>
          <cell r="AZ46" t="str">
            <v>week 47</v>
          </cell>
          <cell r="BA46" t="str">
            <v>week 48</v>
          </cell>
          <cell r="BB46" t="str">
            <v>week 49</v>
          </cell>
          <cell r="BC46" t="str">
            <v>week 50</v>
          </cell>
          <cell r="BD46" t="str">
            <v>week 51</v>
          </cell>
          <cell r="BE46" t="str">
            <v>week 52</v>
          </cell>
          <cell r="BF46" t="str">
            <v>week 1</v>
          </cell>
          <cell r="BG46" t="str">
            <v>week 2</v>
          </cell>
          <cell r="BH46" t="str">
            <v>week 3</v>
          </cell>
          <cell r="BI46" t="str">
            <v>week 4</v>
          </cell>
          <cell r="BJ46" t="str">
            <v>week 5</v>
          </cell>
          <cell r="BK46" t="str">
            <v>week 6</v>
          </cell>
          <cell r="BL46" t="str">
            <v>week 7</v>
          </cell>
          <cell r="BM46" t="str">
            <v>week 8</v>
          </cell>
          <cell r="BN46" t="str">
            <v>week 9</v>
          </cell>
          <cell r="BO46" t="str">
            <v>week 10</v>
          </cell>
          <cell r="BP46" t="str">
            <v>week 11</v>
          </cell>
          <cell r="BQ46" t="str">
            <v>week 12</v>
          </cell>
          <cell r="BR46" t="str">
            <v>week 13</v>
          </cell>
          <cell r="BS46" t="str">
            <v>week 14</v>
          </cell>
          <cell r="BT46" t="str">
            <v>week 15</v>
          </cell>
          <cell r="BU46" t="str">
            <v>week 16</v>
          </cell>
          <cell r="BV46" t="str">
            <v>week 17</v>
          </cell>
          <cell r="BW46" t="str">
            <v>week 18</v>
          </cell>
          <cell r="BX46" t="str">
            <v>week 19</v>
          </cell>
          <cell r="BY46" t="str">
            <v>week 20</v>
          </cell>
          <cell r="BZ46" t="str">
            <v>week 21</v>
          </cell>
          <cell r="CA46" t="str">
            <v>week 22</v>
          </cell>
          <cell r="CB46" t="str">
            <v>week 23</v>
          </cell>
          <cell r="CC46" t="str">
            <v>week 24</v>
          </cell>
          <cell r="CD46" t="str">
            <v>week 25</v>
          </cell>
          <cell r="CE46" t="str">
            <v>week 26</v>
          </cell>
          <cell r="CF46" t="str">
            <v>week 27</v>
          </cell>
          <cell r="CG46" t="str">
            <v>week 28</v>
          </cell>
          <cell r="CH46" t="str">
            <v>week 29</v>
          </cell>
          <cell r="CI46" t="str">
            <v>week 30</v>
          </cell>
          <cell r="CJ46" t="str">
            <v>week 31</v>
          </cell>
        </row>
        <row r="47">
          <cell r="A47">
            <v>43</v>
          </cell>
          <cell r="B47" t="str">
            <v>Sprzedaż z wysyłek</v>
          </cell>
          <cell r="N47">
            <v>14603</v>
          </cell>
          <cell r="O47">
            <v>16555</v>
          </cell>
          <cell r="P47">
            <v>16546</v>
          </cell>
          <cell r="Q47">
            <v>17095</v>
          </cell>
          <cell r="R47">
            <v>18563</v>
          </cell>
          <cell r="S47">
            <v>14355</v>
          </cell>
          <cell r="T47">
            <v>14064</v>
          </cell>
          <cell r="U47">
            <v>17063</v>
          </cell>
          <cell r="V47">
            <v>15979</v>
          </cell>
          <cell r="W47">
            <v>13421</v>
          </cell>
          <cell r="X47">
            <v>15525</v>
          </cell>
          <cell r="Y47">
            <v>15894</v>
          </cell>
          <cell r="Z47">
            <v>14747</v>
          </cell>
          <cell r="AA47">
            <v>16159</v>
          </cell>
          <cell r="AB47">
            <v>17997</v>
          </cell>
          <cell r="AC47">
            <v>13986</v>
          </cell>
          <cell r="AD47">
            <v>15354</v>
          </cell>
          <cell r="AE47">
            <v>12249</v>
          </cell>
          <cell r="AF47">
            <v>14266</v>
          </cell>
          <cell r="AG47">
            <v>15352</v>
          </cell>
          <cell r="AH47">
            <v>17655</v>
          </cell>
          <cell r="AI47">
            <v>20586.120999999999</v>
          </cell>
          <cell r="AJ47">
            <v>12775</v>
          </cell>
          <cell r="AK47">
            <v>16266</v>
          </cell>
          <cell r="AL47">
            <v>19013</v>
          </cell>
          <cell r="AM47">
            <v>10106</v>
          </cell>
          <cell r="AN47">
            <v>10094</v>
          </cell>
          <cell r="AO47">
            <v>16098</v>
          </cell>
          <cell r="AP47">
            <v>18276</v>
          </cell>
          <cell r="AQ47">
            <v>15262</v>
          </cell>
          <cell r="AR47">
            <v>19019</v>
          </cell>
          <cell r="AS47">
            <v>20153.099999999999</v>
          </cell>
          <cell r="AT47">
            <v>17174.8</v>
          </cell>
          <cell r="AU47">
            <v>13865</v>
          </cell>
          <cell r="AV47">
            <v>18501</v>
          </cell>
          <cell r="AW47">
            <v>17256</v>
          </cell>
          <cell r="AX47">
            <v>18381</v>
          </cell>
          <cell r="AY47">
            <v>23021</v>
          </cell>
          <cell r="AZ47">
            <v>21685</v>
          </cell>
          <cell r="BA47">
            <v>21735.9</v>
          </cell>
          <cell r="BB47">
            <v>20782.900000000001</v>
          </cell>
          <cell r="BC47">
            <v>17696.8</v>
          </cell>
          <cell r="BD47">
            <v>14114</v>
          </cell>
          <cell r="BE47">
            <v>18762</v>
          </cell>
          <cell r="BF47">
            <v>22372</v>
          </cell>
          <cell r="BG47">
            <v>17165</v>
          </cell>
          <cell r="BH47">
            <v>19522</v>
          </cell>
          <cell r="BI47">
            <v>16997.599999999999</v>
          </cell>
          <cell r="BJ47">
            <v>19078.400000000001</v>
          </cell>
          <cell r="BK47">
            <v>18168.599999999999</v>
          </cell>
          <cell r="BL47">
            <v>18392.599999999999</v>
          </cell>
          <cell r="BM47">
            <v>16765.200000000004</v>
          </cell>
          <cell r="BN47">
            <v>17353.099999999999</v>
          </cell>
          <cell r="BO47">
            <v>19289.5</v>
          </cell>
          <cell r="BP47">
            <v>21591.300000000003</v>
          </cell>
          <cell r="BQ47">
            <v>19951.7</v>
          </cell>
          <cell r="BR47">
            <v>22031.4</v>
          </cell>
          <cell r="BS47">
            <v>18436.7</v>
          </cell>
          <cell r="BT47">
            <v>22373.1</v>
          </cell>
          <cell r="BU47">
            <v>17642.099999999999</v>
          </cell>
        </row>
        <row r="48">
          <cell r="A48">
            <v>44</v>
          </cell>
          <cell r="B48" t="str">
            <v>Budget</v>
          </cell>
        </row>
        <row r="49">
          <cell r="A49">
            <v>45</v>
          </cell>
        </row>
        <row r="50">
          <cell r="A50">
            <v>46</v>
          </cell>
        </row>
        <row r="51">
          <cell r="A51">
            <v>42</v>
          </cell>
          <cell r="B51" t="str">
            <v xml:space="preserve">Sales by delivery </v>
          </cell>
          <cell r="F51" t="str">
            <v>week 1</v>
          </cell>
          <cell r="G51" t="str">
            <v>week 2</v>
          </cell>
          <cell r="H51" t="str">
            <v>week 3</v>
          </cell>
          <cell r="I51" t="str">
            <v>week 4</v>
          </cell>
          <cell r="J51" t="str">
            <v>week 5</v>
          </cell>
          <cell r="K51" t="str">
            <v>week 6</v>
          </cell>
          <cell r="L51" t="str">
            <v>week 7</v>
          </cell>
          <cell r="M51" t="str">
            <v>week 8</v>
          </cell>
          <cell r="N51" t="str">
            <v>week 9</v>
          </cell>
          <cell r="O51" t="str">
            <v>week 10</v>
          </cell>
          <cell r="P51" t="str">
            <v>week 11</v>
          </cell>
          <cell r="Q51" t="str">
            <v>week 12</v>
          </cell>
          <cell r="R51" t="str">
            <v>week 13</v>
          </cell>
          <cell r="S51" t="str">
            <v>week 14</v>
          </cell>
          <cell r="T51" t="str">
            <v>week 15</v>
          </cell>
          <cell r="U51" t="str">
            <v>week 16</v>
          </cell>
          <cell r="V51" t="str">
            <v>week 17</v>
          </cell>
          <cell r="W51" t="str">
            <v>week 18</v>
          </cell>
          <cell r="X51" t="str">
            <v>week 19</v>
          </cell>
          <cell r="Y51" t="str">
            <v>week 20</v>
          </cell>
          <cell r="Z51" t="str">
            <v>week 21</v>
          </cell>
          <cell r="AA51" t="str">
            <v>week 22</v>
          </cell>
          <cell r="AB51" t="str">
            <v>week 23</v>
          </cell>
          <cell r="AC51" t="str">
            <v>week 24</v>
          </cell>
          <cell r="AD51" t="str">
            <v>week 25</v>
          </cell>
          <cell r="AE51" t="str">
            <v>week 26</v>
          </cell>
          <cell r="AF51" t="str">
            <v>week 27</v>
          </cell>
          <cell r="AG51" t="str">
            <v>week 28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</row>
        <row r="52">
          <cell r="A52">
            <v>48</v>
          </cell>
          <cell r="B52" t="str">
            <v>Average</v>
          </cell>
        </row>
        <row r="53">
          <cell r="A53">
            <v>49</v>
          </cell>
          <cell r="B53" t="str">
            <v>PM 1</v>
          </cell>
          <cell r="F53" t="e">
            <v>#REF!</v>
          </cell>
          <cell r="G53" t="e">
            <v>#REF!</v>
          </cell>
          <cell r="H53" t="e">
            <v>#REF!</v>
          </cell>
          <cell r="I53" t="e">
            <v>#REF!</v>
          </cell>
          <cell r="J53">
            <v>1156.2</v>
          </cell>
          <cell r="K53">
            <v>1340.8</v>
          </cell>
          <cell r="L53">
            <v>1552.6</v>
          </cell>
          <cell r="M53">
            <v>1603.9</v>
          </cell>
          <cell r="N53">
            <v>1817.3</v>
          </cell>
          <cell r="O53">
            <v>1967.5</v>
          </cell>
          <cell r="P53">
            <v>1971.5</v>
          </cell>
          <cell r="Q53">
            <v>1991.9</v>
          </cell>
          <cell r="R53">
            <v>2026.3</v>
          </cell>
          <cell r="S53">
            <v>2024.1</v>
          </cell>
          <cell r="T53">
            <v>2052.4</v>
          </cell>
          <cell r="U53">
            <v>2105.1</v>
          </cell>
          <cell r="V53">
            <v>2121.6</v>
          </cell>
          <cell r="W53">
            <v>2109.4</v>
          </cell>
          <cell r="X53">
            <v>2087.1</v>
          </cell>
          <cell r="Y53">
            <v>2160.4</v>
          </cell>
          <cell r="Z53">
            <v>2179.3000000000002</v>
          </cell>
          <cell r="AA53">
            <v>2192.4</v>
          </cell>
          <cell r="AB53">
            <v>2192.8000000000002</v>
          </cell>
          <cell r="AC53">
            <v>2170.4</v>
          </cell>
          <cell r="AD53">
            <v>2181.1</v>
          </cell>
          <cell r="AE53">
            <v>2167.3000000000002</v>
          </cell>
          <cell r="AF53">
            <v>2142.6999999999998</v>
          </cell>
          <cell r="AG53">
            <v>2144.9</v>
          </cell>
          <cell r="AH53">
            <v>2180.6</v>
          </cell>
          <cell r="AI53">
            <v>2198</v>
          </cell>
          <cell r="AJ53">
            <v>1963.4</v>
          </cell>
          <cell r="AK53">
            <v>1729.5</v>
          </cell>
          <cell r="AL53">
            <v>1526.9</v>
          </cell>
          <cell r="AM53">
            <v>1357.5</v>
          </cell>
          <cell r="AN53">
            <v>1121.7</v>
          </cell>
          <cell r="AO53">
            <v>897.9</v>
          </cell>
          <cell r="AP53">
            <v>694.2</v>
          </cell>
          <cell r="AQ53">
            <v>467.7</v>
          </cell>
          <cell r="AR53">
            <v>240.9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</row>
        <row r="54">
          <cell r="A54">
            <v>50</v>
          </cell>
          <cell r="B54" t="str">
            <v>PM 2</v>
          </cell>
          <cell r="F54" t="e">
            <v>#REF!</v>
          </cell>
          <cell r="G54" t="e">
            <v>#REF!</v>
          </cell>
          <cell r="H54" t="e">
            <v>#REF!</v>
          </cell>
          <cell r="I54" t="e">
            <v>#REF!</v>
          </cell>
          <cell r="J54">
            <v>1666.4</v>
          </cell>
          <cell r="K54">
            <v>1918.7</v>
          </cell>
          <cell r="L54">
            <v>2170.3000000000002</v>
          </cell>
          <cell r="M54">
            <v>2154.6</v>
          </cell>
          <cell r="N54">
            <v>2433.5</v>
          </cell>
          <cell r="O54">
            <v>2736</v>
          </cell>
          <cell r="P54">
            <v>2745.5</v>
          </cell>
          <cell r="Q54">
            <v>2736.1</v>
          </cell>
          <cell r="R54">
            <v>2760.4</v>
          </cell>
          <cell r="S54">
            <v>2839.8</v>
          </cell>
          <cell r="T54">
            <v>2846.1</v>
          </cell>
          <cell r="U54">
            <v>2925.5</v>
          </cell>
          <cell r="V54">
            <v>2940.4</v>
          </cell>
          <cell r="W54">
            <v>3014.4</v>
          </cell>
          <cell r="X54">
            <v>3053.3</v>
          </cell>
          <cell r="Y54">
            <v>3047.6</v>
          </cell>
          <cell r="Z54">
            <v>3055.9</v>
          </cell>
          <cell r="AA54">
            <v>3104.2</v>
          </cell>
          <cell r="AB54">
            <v>3096.5</v>
          </cell>
          <cell r="AC54">
            <v>3053.9</v>
          </cell>
          <cell r="AD54">
            <v>3008.8</v>
          </cell>
          <cell r="AE54">
            <v>2970.3</v>
          </cell>
          <cell r="AF54">
            <v>3011.6</v>
          </cell>
          <cell r="AG54">
            <v>3000.5</v>
          </cell>
          <cell r="AH54">
            <v>2980.8</v>
          </cell>
          <cell r="AI54">
            <v>2933.4</v>
          </cell>
          <cell r="AJ54">
            <v>2624.1</v>
          </cell>
          <cell r="AK54">
            <v>2318.5</v>
          </cell>
          <cell r="AL54">
            <v>2021.3</v>
          </cell>
          <cell r="AM54">
            <v>1730.4</v>
          </cell>
          <cell r="AN54">
            <v>1459.5</v>
          </cell>
          <cell r="AO54">
            <v>1165.9000000000001</v>
          </cell>
          <cell r="AP54">
            <v>858.1</v>
          </cell>
          <cell r="AQ54">
            <v>547.5</v>
          </cell>
          <cell r="AR54">
            <v>249.4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</row>
        <row r="55">
          <cell r="A55">
            <v>51</v>
          </cell>
          <cell r="B55" t="str">
            <v>PM 3</v>
          </cell>
          <cell r="F55" t="e">
            <v>#REF!</v>
          </cell>
          <cell r="G55" t="e">
            <v>#REF!</v>
          </cell>
          <cell r="H55" t="e">
            <v>#REF!</v>
          </cell>
          <cell r="I55" t="e">
            <v>#REF!</v>
          </cell>
          <cell r="J55">
            <v>923.3</v>
          </cell>
          <cell r="K55">
            <v>1103.0999999999999</v>
          </cell>
          <cell r="L55">
            <v>1272.0999999999999</v>
          </cell>
          <cell r="M55">
            <v>1312</v>
          </cell>
          <cell r="N55">
            <v>1472.2</v>
          </cell>
          <cell r="O55">
            <v>1637.4</v>
          </cell>
          <cell r="P55">
            <v>1727.8</v>
          </cell>
          <cell r="Q55">
            <v>1685.9</v>
          </cell>
          <cell r="R55">
            <v>1806.1</v>
          </cell>
          <cell r="S55">
            <v>1661.5</v>
          </cell>
          <cell r="T55">
            <v>1748.8</v>
          </cell>
          <cell r="U55">
            <v>1708.1</v>
          </cell>
          <cell r="V55">
            <v>1739.1</v>
          </cell>
          <cell r="W55">
            <v>1724.3</v>
          </cell>
          <cell r="X55">
            <v>1750.3</v>
          </cell>
          <cell r="Y55">
            <v>1746.6</v>
          </cell>
          <cell r="Z55">
            <v>1726.5</v>
          </cell>
          <cell r="AA55">
            <v>1799.1</v>
          </cell>
          <cell r="AB55">
            <v>1700.5</v>
          </cell>
          <cell r="AC55">
            <v>1808.1</v>
          </cell>
          <cell r="AD55">
            <v>1719.1</v>
          </cell>
          <cell r="AE55">
            <v>1763.4</v>
          </cell>
          <cell r="AF55">
            <v>1726.8</v>
          </cell>
          <cell r="AG55">
            <v>1714.7</v>
          </cell>
          <cell r="AH55">
            <v>1720.2</v>
          </cell>
          <cell r="AI55">
            <v>1692.6</v>
          </cell>
          <cell r="AJ55">
            <v>1520.9</v>
          </cell>
          <cell r="AK55">
            <v>1306.5</v>
          </cell>
          <cell r="AL55">
            <v>1186.5</v>
          </cell>
          <cell r="AM55">
            <v>982.7</v>
          </cell>
          <cell r="AN55">
            <v>830.6</v>
          </cell>
          <cell r="AO55">
            <v>646.70000000000005</v>
          </cell>
          <cell r="AP55">
            <v>483.3</v>
          </cell>
          <cell r="AQ55">
            <v>325.60000000000002</v>
          </cell>
          <cell r="AR55">
            <v>133.9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</row>
        <row r="56">
          <cell r="A56">
            <v>52</v>
          </cell>
          <cell r="B56" t="str">
            <v>PM 4</v>
          </cell>
          <cell r="F56" t="e">
            <v>#REF!</v>
          </cell>
          <cell r="G56" t="e">
            <v>#REF!</v>
          </cell>
          <cell r="H56" t="e">
            <v>#REF!</v>
          </cell>
          <cell r="I56" t="e">
            <v>#REF!</v>
          </cell>
          <cell r="J56">
            <v>1247.8</v>
          </cell>
          <cell r="K56">
            <v>1451.4</v>
          </cell>
          <cell r="L56">
            <v>1682.9</v>
          </cell>
          <cell r="M56">
            <v>1686.3</v>
          </cell>
          <cell r="N56">
            <v>1884.6</v>
          </cell>
          <cell r="O56">
            <v>2090.1999999999998</v>
          </cell>
          <cell r="P56">
            <v>2140.9</v>
          </cell>
          <cell r="Q56">
            <v>2129</v>
          </cell>
          <cell r="R56">
            <v>2148.1999999999998</v>
          </cell>
          <cell r="S56">
            <v>2122.4</v>
          </cell>
          <cell r="T56">
            <v>2102.1</v>
          </cell>
          <cell r="U56">
            <v>2115.1999999999998</v>
          </cell>
          <cell r="V56">
            <v>2115.6</v>
          </cell>
          <cell r="W56">
            <v>2144.1</v>
          </cell>
          <cell r="X56">
            <v>2162.6</v>
          </cell>
          <cell r="Y56">
            <v>2155.5</v>
          </cell>
          <cell r="Z56">
            <v>2152.4</v>
          </cell>
          <cell r="AA56">
            <v>2177.5</v>
          </cell>
          <cell r="AB56">
            <v>2177.9</v>
          </cell>
          <cell r="AC56">
            <v>2180.6</v>
          </cell>
          <cell r="AD56">
            <v>2236.8000000000002</v>
          </cell>
          <cell r="AE56">
            <v>2251</v>
          </cell>
          <cell r="AF56">
            <v>2239.4</v>
          </cell>
          <cell r="AG56">
            <v>2251.8000000000002</v>
          </cell>
          <cell r="AH56">
            <v>2263.5</v>
          </cell>
          <cell r="AI56">
            <v>2303.9</v>
          </cell>
          <cell r="AJ56">
            <v>2074.5</v>
          </cell>
          <cell r="AK56">
            <v>1834.2</v>
          </cell>
          <cell r="AL56">
            <v>1606.1</v>
          </cell>
          <cell r="AM56">
            <v>1398.7</v>
          </cell>
          <cell r="AN56">
            <v>1156.2</v>
          </cell>
          <cell r="AO56">
            <v>924.7</v>
          </cell>
          <cell r="AP56">
            <v>704.4</v>
          </cell>
          <cell r="AQ56">
            <v>467.4</v>
          </cell>
          <cell r="AR56">
            <v>238.9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</row>
        <row r="57">
          <cell r="A57">
            <v>53</v>
          </cell>
          <cell r="B57" t="str">
            <v>PM 5</v>
          </cell>
          <cell r="F57" t="e">
            <v>#REF!</v>
          </cell>
          <cell r="G57" t="e">
            <v>#REF!</v>
          </cell>
          <cell r="H57" t="e">
            <v>#REF!</v>
          </cell>
          <cell r="I57" t="e">
            <v>#REF!</v>
          </cell>
          <cell r="J57">
            <v>790.54382808595699</v>
          </cell>
          <cell r="K57">
            <v>923.74382808595692</v>
          </cell>
          <cell r="L57">
            <v>1045.2438280859569</v>
          </cell>
          <cell r="M57">
            <v>1058.2438280859569</v>
          </cell>
          <cell r="N57">
            <v>1086.3104947526238</v>
          </cell>
          <cell r="O57">
            <v>1194.5999999999999</v>
          </cell>
          <cell r="P57">
            <v>1246.7</v>
          </cell>
          <cell r="Q57">
            <v>1260.4000000000001</v>
          </cell>
          <cell r="R57">
            <v>1280.5</v>
          </cell>
          <cell r="S57">
            <v>1283.5</v>
          </cell>
          <cell r="T57">
            <v>1348.8</v>
          </cell>
          <cell r="U57">
            <v>1363.2</v>
          </cell>
          <cell r="V57">
            <v>1414.2</v>
          </cell>
          <cell r="W57">
            <v>1410.4</v>
          </cell>
          <cell r="X57">
            <v>1395.6</v>
          </cell>
          <cell r="Y57">
            <v>1446.5</v>
          </cell>
          <cell r="Z57">
            <v>1457.3</v>
          </cell>
          <cell r="AA57">
            <v>1450.4</v>
          </cell>
          <cell r="AB57">
            <v>1459.4</v>
          </cell>
          <cell r="AC57">
            <v>1475.6</v>
          </cell>
          <cell r="AD57">
            <v>1514.1</v>
          </cell>
          <cell r="AE57">
            <v>1473.9</v>
          </cell>
          <cell r="AF57">
            <v>1419.5</v>
          </cell>
          <cell r="AG57">
            <v>1459.5</v>
          </cell>
          <cell r="AH57">
            <v>1472</v>
          </cell>
          <cell r="AI57">
            <v>1484.2</v>
          </cell>
          <cell r="AJ57">
            <v>1346.6</v>
          </cell>
          <cell r="AK57">
            <v>1206.8</v>
          </cell>
          <cell r="AL57">
            <v>1050.2</v>
          </cell>
          <cell r="AM57">
            <v>900.6</v>
          </cell>
          <cell r="AN57">
            <v>714.7</v>
          </cell>
          <cell r="AO57">
            <v>606.6</v>
          </cell>
          <cell r="AP57">
            <v>488.5</v>
          </cell>
          <cell r="AQ57">
            <v>323.60000000000002</v>
          </cell>
          <cell r="AR57">
            <v>171.4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</row>
        <row r="58">
          <cell r="A58">
            <v>54</v>
          </cell>
        </row>
        <row r="59">
          <cell r="A59">
            <v>55</v>
          </cell>
          <cell r="B59" t="str">
            <v>EFFICIENCY</v>
          </cell>
          <cell r="C59" t="str">
            <v>dzienna w budżecie</v>
          </cell>
          <cell r="D59">
            <v>0.9</v>
          </cell>
          <cell r="E59" t="str">
            <v>tygoniowo</v>
          </cell>
        </row>
        <row r="60">
          <cell r="A60">
            <v>56</v>
          </cell>
          <cell r="B60" t="str">
            <v>PM 1</v>
          </cell>
          <cell r="C60">
            <v>329</v>
          </cell>
          <cell r="D60">
            <v>365.55555555555554</v>
          </cell>
          <cell r="E60">
            <v>2558.8888888888887</v>
          </cell>
          <cell r="F60">
            <v>2558.8888888888887</v>
          </cell>
          <cell r="G60">
            <v>2558.8888888888887</v>
          </cell>
          <cell r="H60">
            <v>2558.8888888888887</v>
          </cell>
          <cell r="I60">
            <v>2558.8888888888887</v>
          </cell>
          <cell r="J60">
            <v>2558.8888888888887</v>
          </cell>
          <cell r="K60">
            <v>2558.8888888888887</v>
          </cell>
          <cell r="L60">
            <v>2558.8888888888887</v>
          </cell>
          <cell r="M60">
            <v>2558.8888888888887</v>
          </cell>
          <cell r="N60">
            <v>2558.8888888888887</v>
          </cell>
          <cell r="O60">
            <v>2558.8888888888887</v>
          </cell>
          <cell r="P60">
            <v>2558.8888888888887</v>
          </cell>
          <cell r="Q60">
            <v>2558.8888888888887</v>
          </cell>
          <cell r="R60">
            <v>2558.8888888888887</v>
          </cell>
          <cell r="S60">
            <v>2558.8888888888887</v>
          </cell>
          <cell r="T60">
            <v>2558.8888888888887</v>
          </cell>
          <cell r="U60">
            <v>2558.8888888888887</v>
          </cell>
          <cell r="V60">
            <v>2558.8888888888887</v>
          </cell>
          <cell r="W60">
            <v>2558.8888888888887</v>
          </cell>
          <cell r="X60">
            <v>2558.8888888888887</v>
          </cell>
          <cell r="Y60">
            <v>2558.8888888888887</v>
          </cell>
          <cell r="Z60">
            <v>2558.8888888888887</v>
          </cell>
          <cell r="AA60">
            <v>2558.8888888888887</v>
          </cell>
          <cell r="AB60">
            <v>2558.8888888888887</v>
          </cell>
          <cell r="AC60">
            <v>2558.8888888888887</v>
          </cell>
          <cell r="AD60">
            <v>2558.8888888888887</v>
          </cell>
          <cell r="AE60">
            <v>2558.8888888888887</v>
          </cell>
          <cell r="AF60">
            <v>2558.8888888888887</v>
          </cell>
          <cell r="AG60">
            <v>2558.8888888888887</v>
          </cell>
          <cell r="AH60">
            <v>2558.8888888888887</v>
          </cell>
          <cell r="AI60">
            <v>2558.8888888888887</v>
          </cell>
          <cell r="AJ60">
            <v>2558.8888888888887</v>
          </cell>
          <cell r="AK60">
            <v>2558.8888888888887</v>
          </cell>
          <cell r="AL60">
            <v>2558.8888888888887</v>
          </cell>
          <cell r="AM60">
            <v>2558.8888888888887</v>
          </cell>
          <cell r="AN60">
            <v>2558.8888888888887</v>
          </cell>
          <cell r="AO60">
            <v>2558.8888888888887</v>
          </cell>
          <cell r="AP60">
            <v>2558.8888888888887</v>
          </cell>
          <cell r="AQ60">
            <v>2558.8888888888887</v>
          </cell>
          <cell r="AR60">
            <v>2558.8888888888887</v>
          </cell>
          <cell r="AS60">
            <v>2558.8888888888887</v>
          </cell>
          <cell r="AT60">
            <v>2558.8888888888887</v>
          </cell>
          <cell r="AU60">
            <v>2558.8888888888887</v>
          </cell>
          <cell r="AV60">
            <v>2558.8888888888887</v>
          </cell>
          <cell r="AW60">
            <v>2558.8888888888887</v>
          </cell>
          <cell r="AX60">
            <v>2558.8888888888887</v>
          </cell>
          <cell r="AY60">
            <v>2558.8888888888887</v>
          </cell>
          <cell r="AZ60">
            <v>2558.8888888888887</v>
          </cell>
          <cell r="BA60">
            <v>2558.8888888888887</v>
          </cell>
          <cell r="BB60">
            <v>2558.8888888888887</v>
          </cell>
          <cell r="BC60">
            <v>2558.8888888888887</v>
          </cell>
          <cell r="BD60">
            <v>2558.8888888888887</v>
          </cell>
          <cell r="BE60">
            <v>2558.8888888888887</v>
          </cell>
          <cell r="BF60">
            <v>2558.8888888888887</v>
          </cell>
          <cell r="BG60">
            <v>2558.8888888888887</v>
          </cell>
          <cell r="BH60">
            <v>2558.8888888888887</v>
          </cell>
          <cell r="BI60">
            <v>2558.8888888888887</v>
          </cell>
          <cell r="BJ60">
            <v>2558.8888888888887</v>
          </cell>
          <cell r="BK60">
            <v>2558.8888888888887</v>
          </cell>
        </row>
        <row r="61">
          <cell r="A61">
            <v>57</v>
          </cell>
          <cell r="B61" t="str">
            <v>PM 2</v>
          </cell>
          <cell r="C61">
            <v>472</v>
          </cell>
          <cell r="D61">
            <v>524.44444444444446</v>
          </cell>
          <cell r="E61">
            <v>3671.1111111111113</v>
          </cell>
          <cell r="F61">
            <v>3671.1111111111113</v>
          </cell>
          <cell r="G61">
            <v>3671.1111111111113</v>
          </cell>
          <cell r="H61">
            <v>3671.1111111111113</v>
          </cell>
          <cell r="I61">
            <v>3671.1111111111113</v>
          </cell>
          <cell r="J61">
            <v>3671.1111111111113</v>
          </cell>
          <cell r="K61">
            <v>3671.1111111111113</v>
          </cell>
          <cell r="L61">
            <v>3671.1111111111113</v>
          </cell>
          <cell r="M61">
            <v>3671.1111111111113</v>
          </cell>
          <cell r="N61">
            <v>3671.1111111111113</v>
          </cell>
          <cell r="O61">
            <v>3671.1111111111113</v>
          </cell>
          <cell r="P61">
            <v>3671.1111111111113</v>
          </cell>
          <cell r="Q61">
            <v>3671.1111111111113</v>
          </cell>
          <cell r="R61">
            <v>3671.1111111111113</v>
          </cell>
          <cell r="S61">
            <v>3671.1111111111113</v>
          </cell>
          <cell r="T61">
            <v>3671.1111111111113</v>
          </cell>
          <cell r="U61">
            <v>3671.1111111111113</v>
          </cell>
          <cell r="V61">
            <v>3671.1111111111113</v>
          </cell>
          <cell r="W61">
            <v>3671.1111111111113</v>
          </cell>
          <cell r="X61">
            <v>3671.1111111111113</v>
          </cell>
          <cell r="Y61">
            <v>3671.1111111111113</v>
          </cell>
          <cell r="Z61">
            <v>3671.1111111111113</v>
          </cell>
          <cell r="AA61">
            <v>3671.1111111111113</v>
          </cell>
          <cell r="AB61">
            <v>3671.1111111111113</v>
          </cell>
          <cell r="AC61">
            <v>3671.1111111111113</v>
          </cell>
          <cell r="AD61">
            <v>3671.1111111111113</v>
          </cell>
          <cell r="AE61">
            <v>3671.1111111111113</v>
          </cell>
          <cell r="AF61">
            <v>3671.1111111111113</v>
          </cell>
          <cell r="AG61">
            <v>3671.1111111111113</v>
          </cell>
          <cell r="AH61">
            <v>3671.1111111111113</v>
          </cell>
          <cell r="AI61">
            <v>3671.1111111111113</v>
          </cell>
          <cell r="AJ61">
            <v>3671.1111111111113</v>
          </cell>
          <cell r="AK61">
            <v>3671.1111111111113</v>
          </cell>
          <cell r="AL61">
            <v>3671.1111111111113</v>
          </cell>
          <cell r="AM61">
            <v>3671.1111111111113</v>
          </cell>
          <cell r="AN61">
            <v>3671.1111111111113</v>
          </cell>
          <cell r="AO61">
            <v>3671.1111111111113</v>
          </cell>
          <cell r="AP61">
            <v>3671.1111111111113</v>
          </cell>
          <cell r="AQ61">
            <v>3671.1111111111113</v>
          </cell>
          <cell r="AR61">
            <v>3671.1111111111113</v>
          </cell>
          <cell r="AS61">
            <v>3671.1111111111113</v>
          </cell>
          <cell r="AT61">
            <v>3671.1111111111113</v>
          </cell>
          <cell r="AU61">
            <v>3671.1111111111113</v>
          </cell>
          <cell r="AV61">
            <v>3671.1111111111113</v>
          </cell>
          <cell r="AW61">
            <v>3671.1111111111113</v>
          </cell>
          <cell r="AX61">
            <v>3671.1111111111113</v>
          </cell>
          <cell r="AY61">
            <v>3671.1111111111113</v>
          </cell>
          <cell r="AZ61">
            <v>3671.1111111111113</v>
          </cell>
          <cell r="BA61">
            <v>3671.1111111111113</v>
          </cell>
          <cell r="BB61">
            <v>3671.1111111111113</v>
          </cell>
          <cell r="BC61">
            <v>3671.1111111111113</v>
          </cell>
          <cell r="BD61">
            <v>3671.1111111111113</v>
          </cell>
          <cell r="BE61">
            <v>3671.1111111111113</v>
          </cell>
          <cell r="BF61">
            <v>3671.1111111111113</v>
          </cell>
          <cell r="BG61">
            <v>3671.1111111111113</v>
          </cell>
          <cell r="BH61">
            <v>3671.1111111111113</v>
          </cell>
          <cell r="BI61">
            <v>3671.1111111111113</v>
          </cell>
          <cell r="BJ61">
            <v>3671.1111111111113</v>
          </cell>
          <cell r="BK61">
            <v>3671.1111111111113</v>
          </cell>
        </row>
        <row r="62">
          <cell r="A62">
            <v>58</v>
          </cell>
          <cell r="B62" t="str">
            <v>PM 3</v>
          </cell>
          <cell r="C62">
            <v>270</v>
          </cell>
          <cell r="D62">
            <v>300</v>
          </cell>
          <cell r="E62">
            <v>2100</v>
          </cell>
          <cell r="F62">
            <v>2100</v>
          </cell>
          <cell r="G62">
            <v>2100</v>
          </cell>
          <cell r="H62">
            <v>2100</v>
          </cell>
          <cell r="I62">
            <v>2100</v>
          </cell>
          <cell r="J62">
            <v>2100</v>
          </cell>
          <cell r="K62">
            <v>2100</v>
          </cell>
          <cell r="L62">
            <v>2100</v>
          </cell>
          <cell r="M62">
            <v>2100</v>
          </cell>
          <cell r="N62">
            <v>2100</v>
          </cell>
          <cell r="O62">
            <v>2100</v>
          </cell>
          <cell r="P62">
            <v>2100</v>
          </cell>
          <cell r="Q62">
            <v>2100</v>
          </cell>
          <cell r="R62">
            <v>2100</v>
          </cell>
          <cell r="S62">
            <v>2100</v>
          </cell>
          <cell r="T62">
            <v>2100</v>
          </cell>
          <cell r="U62">
            <v>2100</v>
          </cell>
          <cell r="V62">
            <v>2100</v>
          </cell>
          <cell r="W62">
            <v>2100</v>
          </cell>
          <cell r="X62">
            <v>2100</v>
          </cell>
          <cell r="Y62">
            <v>2100</v>
          </cell>
          <cell r="Z62">
            <v>2100</v>
          </cell>
          <cell r="AA62">
            <v>2100</v>
          </cell>
          <cell r="AB62">
            <v>2100</v>
          </cell>
          <cell r="AC62">
            <v>2100</v>
          </cell>
          <cell r="AD62">
            <v>2100</v>
          </cell>
          <cell r="AE62">
            <v>2100</v>
          </cell>
          <cell r="AF62">
            <v>2100</v>
          </cell>
          <cell r="AG62">
            <v>2100</v>
          </cell>
          <cell r="AH62">
            <v>2100</v>
          </cell>
          <cell r="AI62">
            <v>2100</v>
          </cell>
          <cell r="AJ62">
            <v>2100</v>
          </cell>
          <cell r="AK62">
            <v>2100</v>
          </cell>
          <cell r="AL62">
            <v>2100</v>
          </cell>
          <cell r="AM62">
            <v>2100</v>
          </cell>
          <cell r="AN62">
            <v>2100</v>
          </cell>
          <cell r="AO62">
            <v>2100</v>
          </cell>
          <cell r="AP62">
            <v>2100</v>
          </cell>
          <cell r="AQ62">
            <v>2100</v>
          </cell>
          <cell r="AR62">
            <v>2100</v>
          </cell>
          <cell r="AS62">
            <v>2100</v>
          </cell>
          <cell r="AT62">
            <v>2100</v>
          </cell>
          <cell r="AU62">
            <v>2100</v>
          </cell>
          <cell r="AV62">
            <v>2100</v>
          </cell>
          <cell r="AW62">
            <v>2100</v>
          </cell>
          <cell r="AX62">
            <v>2100</v>
          </cell>
          <cell r="AY62">
            <v>2100</v>
          </cell>
          <cell r="AZ62">
            <v>2100</v>
          </cell>
          <cell r="BA62">
            <v>2100</v>
          </cell>
          <cell r="BB62">
            <v>2100</v>
          </cell>
          <cell r="BC62">
            <v>2100</v>
          </cell>
          <cell r="BD62">
            <v>2100</v>
          </cell>
          <cell r="BE62">
            <v>2100</v>
          </cell>
          <cell r="BF62">
            <v>2100</v>
          </cell>
          <cell r="BG62">
            <v>2100</v>
          </cell>
          <cell r="BH62">
            <v>2100</v>
          </cell>
          <cell r="BI62">
            <v>2100</v>
          </cell>
          <cell r="BJ62">
            <v>2100</v>
          </cell>
          <cell r="BK62">
            <v>2100</v>
          </cell>
        </row>
        <row r="63">
          <cell r="A63">
            <v>59</v>
          </cell>
          <cell r="B63" t="str">
            <v>PM 4</v>
          </cell>
          <cell r="C63">
            <v>329</v>
          </cell>
          <cell r="D63">
            <v>365.55555555555554</v>
          </cell>
          <cell r="E63">
            <v>2558.8888888888887</v>
          </cell>
          <cell r="F63">
            <v>2558.8888888888887</v>
          </cell>
          <cell r="G63">
            <v>2558.8888888888887</v>
          </cell>
          <cell r="H63">
            <v>2558.8888888888887</v>
          </cell>
          <cell r="I63">
            <v>2558.8888888888887</v>
          </cell>
          <cell r="J63">
            <v>2558.8888888888887</v>
          </cell>
          <cell r="K63">
            <v>2558.8888888888887</v>
          </cell>
          <cell r="L63">
            <v>2558.8888888888887</v>
          </cell>
          <cell r="M63">
            <v>2558.8888888888887</v>
          </cell>
          <cell r="N63">
            <v>2558.8888888888887</v>
          </cell>
          <cell r="O63">
            <v>2558.8888888888887</v>
          </cell>
          <cell r="P63">
            <v>2558.8888888888887</v>
          </cell>
          <cell r="Q63">
            <v>2558.8888888888887</v>
          </cell>
          <cell r="R63">
            <v>2558.8888888888887</v>
          </cell>
          <cell r="S63">
            <v>2558.8888888888887</v>
          </cell>
          <cell r="T63">
            <v>2558.8888888888887</v>
          </cell>
          <cell r="U63">
            <v>2558.8888888888887</v>
          </cell>
          <cell r="V63">
            <v>2558.8888888888887</v>
          </cell>
          <cell r="W63">
            <v>2558.8888888888887</v>
          </cell>
          <cell r="X63">
            <v>2558.8888888888887</v>
          </cell>
          <cell r="Y63">
            <v>2558.8888888888887</v>
          </cell>
          <cell r="Z63">
            <v>2558.8888888888887</v>
          </cell>
          <cell r="AA63">
            <v>2558.8888888888887</v>
          </cell>
          <cell r="AB63">
            <v>2558.8888888888887</v>
          </cell>
          <cell r="AC63">
            <v>2558.8888888888887</v>
          </cell>
          <cell r="AD63">
            <v>2558.8888888888887</v>
          </cell>
          <cell r="AE63">
            <v>2558.8888888888887</v>
          </cell>
          <cell r="AF63">
            <v>2558.8888888888887</v>
          </cell>
          <cell r="AG63">
            <v>2558.8888888888887</v>
          </cell>
          <cell r="AH63">
            <v>2558.8888888888887</v>
          </cell>
          <cell r="AI63">
            <v>2558.8888888888887</v>
          </cell>
          <cell r="AJ63">
            <v>2558.8888888888887</v>
          </cell>
          <cell r="AK63">
            <v>2558.8888888888887</v>
          </cell>
          <cell r="AL63">
            <v>2558.8888888888887</v>
          </cell>
          <cell r="AM63">
            <v>2558.8888888888887</v>
          </cell>
          <cell r="AN63">
            <v>2558.8888888888887</v>
          </cell>
          <cell r="AO63">
            <v>2558.8888888888887</v>
          </cell>
          <cell r="AP63">
            <v>2558.8888888888887</v>
          </cell>
          <cell r="AQ63">
            <v>2558.8888888888887</v>
          </cell>
          <cell r="AR63">
            <v>2558.8888888888887</v>
          </cell>
          <cell r="AS63">
            <v>2558.8888888888887</v>
          </cell>
          <cell r="AT63">
            <v>2558.8888888888887</v>
          </cell>
          <cell r="AU63">
            <v>2558.8888888888887</v>
          </cell>
          <cell r="AV63">
            <v>2558.8888888888887</v>
          </cell>
          <cell r="AW63">
            <v>2558.8888888888887</v>
          </cell>
          <cell r="AX63">
            <v>2558.8888888888887</v>
          </cell>
          <cell r="AY63">
            <v>2558.8888888888887</v>
          </cell>
          <cell r="AZ63">
            <v>2558.8888888888887</v>
          </cell>
          <cell r="BA63">
            <v>2558.8888888888887</v>
          </cell>
          <cell r="BB63">
            <v>2558.8888888888887</v>
          </cell>
          <cell r="BC63">
            <v>2558.8888888888887</v>
          </cell>
          <cell r="BD63">
            <v>2558.8888888888887</v>
          </cell>
          <cell r="BE63">
            <v>2558.8888888888887</v>
          </cell>
          <cell r="BF63">
            <v>2558.8888888888887</v>
          </cell>
          <cell r="BG63">
            <v>2558.8888888888887</v>
          </cell>
          <cell r="BH63">
            <v>2558.8888888888887</v>
          </cell>
          <cell r="BI63">
            <v>2558.8888888888887</v>
          </cell>
          <cell r="BJ63">
            <v>2558.8888888888887</v>
          </cell>
          <cell r="BK63">
            <v>2558.8888888888887</v>
          </cell>
        </row>
        <row r="64">
          <cell r="A64">
            <v>60</v>
          </cell>
          <cell r="B64" t="str">
            <v>PM 5</v>
          </cell>
          <cell r="C64">
            <v>243.24</v>
          </cell>
          <cell r="D64">
            <v>270.26666666666665</v>
          </cell>
          <cell r="E64">
            <v>1891.8666666666666</v>
          </cell>
          <cell r="F64">
            <v>1891.8666666666666</v>
          </cell>
          <cell r="G64">
            <v>1891.8666666666666</v>
          </cell>
          <cell r="H64">
            <v>1891.8666666666666</v>
          </cell>
          <cell r="I64">
            <v>1891.8666666666666</v>
          </cell>
          <cell r="J64">
            <v>1891.8666666666666</v>
          </cell>
          <cell r="K64">
            <v>1891.8666666666666</v>
          </cell>
          <cell r="L64">
            <v>1891.8666666666666</v>
          </cell>
          <cell r="M64">
            <v>1891.8666666666666</v>
          </cell>
          <cell r="N64">
            <v>1891.8666666666666</v>
          </cell>
          <cell r="O64">
            <v>1891.8666666666666</v>
          </cell>
          <cell r="P64">
            <v>1891.8666666666666</v>
          </cell>
          <cell r="Q64">
            <v>1891.8666666666666</v>
          </cell>
          <cell r="R64">
            <v>1891.8666666666666</v>
          </cell>
          <cell r="S64">
            <v>1891.8666666666666</v>
          </cell>
          <cell r="T64">
            <v>1891.8666666666666</v>
          </cell>
          <cell r="U64">
            <v>1891.8666666666666</v>
          </cell>
          <cell r="V64">
            <v>1891.8666666666666</v>
          </cell>
          <cell r="W64">
            <v>1891.8666666666666</v>
          </cell>
          <cell r="X64">
            <v>1891.8666666666666</v>
          </cell>
          <cell r="Y64">
            <v>1891.8666666666666</v>
          </cell>
          <cell r="Z64">
            <v>1891.8666666666666</v>
          </cell>
          <cell r="AA64">
            <v>1891.8666666666666</v>
          </cell>
          <cell r="AB64">
            <v>1891.8666666666666</v>
          </cell>
          <cell r="AC64">
            <v>1891.8666666666666</v>
          </cell>
          <cell r="AD64">
            <v>1891.8666666666666</v>
          </cell>
          <cell r="AE64">
            <v>1891.8666666666666</v>
          </cell>
          <cell r="AF64">
            <v>1891.8666666666666</v>
          </cell>
          <cell r="AG64">
            <v>1891.8666666666666</v>
          </cell>
          <cell r="AH64">
            <v>1891.8666666666666</v>
          </cell>
          <cell r="AI64">
            <v>1891.8666666666666</v>
          </cell>
          <cell r="AJ64">
            <v>1891.8666666666666</v>
          </cell>
          <cell r="AK64">
            <v>1891.8666666666666</v>
          </cell>
          <cell r="AL64">
            <v>1891.8666666666666</v>
          </cell>
          <cell r="AM64">
            <v>1891.8666666666666</v>
          </cell>
          <cell r="AN64">
            <v>1891.8666666666666</v>
          </cell>
          <cell r="AO64">
            <v>1891.8666666666666</v>
          </cell>
          <cell r="AP64">
            <v>1891.8666666666666</v>
          </cell>
          <cell r="AQ64">
            <v>1891.8666666666666</v>
          </cell>
          <cell r="AR64">
            <v>1891.8666666666666</v>
          </cell>
          <cell r="AS64">
            <v>1891.8666666666666</v>
          </cell>
          <cell r="AT64">
            <v>1891.8666666666666</v>
          </cell>
          <cell r="AU64">
            <v>1891.8666666666666</v>
          </cell>
          <cell r="AV64">
            <v>1891.8666666666666</v>
          </cell>
          <cell r="AW64">
            <v>1891.8666666666666</v>
          </cell>
          <cell r="AX64">
            <v>1891.8666666666666</v>
          </cell>
          <cell r="AY64">
            <v>1891.8666666666666</v>
          </cell>
          <cell r="AZ64">
            <v>1891.8666666666666</v>
          </cell>
          <cell r="BA64">
            <v>1891.8666666666666</v>
          </cell>
          <cell r="BB64">
            <v>1891.8666666666666</v>
          </cell>
          <cell r="BC64">
            <v>1891.8666666666666</v>
          </cell>
          <cell r="BD64">
            <v>1891.8666666666666</v>
          </cell>
          <cell r="BE64">
            <v>1891.8666666666666</v>
          </cell>
          <cell r="BF64">
            <v>1891.8666666666666</v>
          </cell>
          <cell r="BG64">
            <v>1891.8666666666666</v>
          </cell>
          <cell r="BH64">
            <v>1891.8666666666666</v>
          </cell>
          <cell r="BI64">
            <v>1891.8666666666666</v>
          </cell>
          <cell r="BJ64">
            <v>1891.8666666666666</v>
          </cell>
          <cell r="BK64">
            <v>1891.8666666666666</v>
          </cell>
        </row>
        <row r="68">
          <cell r="A68">
            <v>64</v>
          </cell>
          <cell r="B68" t="str">
            <v>PM 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O68">
            <v>17</v>
          </cell>
          <cell r="P68">
            <v>20</v>
          </cell>
          <cell r="Q68">
            <v>24</v>
          </cell>
          <cell r="R68">
            <v>28</v>
          </cell>
          <cell r="S68">
            <v>26</v>
          </cell>
          <cell r="T68">
            <v>21</v>
          </cell>
          <cell r="U68">
            <v>25</v>
          </cell>
          <cell r="V68">
            <v>26</v>
          </cell>
          <cell r="W68">
            <v>33</v>
          </cell>
          <cell r="X68">
            <v>51</v>
          </cell>
          <cell r="Y68">
            <v>51</v>
          </cell>
          <cell r="Z68">
            <v>56</v>
          </cell>
          <cell r="AA68">
            <v>52</v>
          </cell>
          <cell r="AB68">
            <v>46</v>
          </cell>
          <cell r="AC68">
            <v>49</v>
          </cell>
          <cell r="AD68">
            <v>47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</row>
        <row r="69">
          <cell r="A69">
            <v>65</v>
          </cell>
          <cell r="B69" t="str">
            <v>PM 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O69">
            <v>24</v>
          </cell>
          <cell r="P69">
            <v>24</v>
          </cell>
          <cell r="Q69">
            <v>26</v>
          </cell>
          <cell r="R69">
            <v>27</v>
          </cell>
          <cell r="S69">
            <v>28</v>
          </cell>
          <cell r="T69">
            <v>26</v>
          </cell>
          <cell r="U69">
            <v>30</v>
          </cell>
          <cell r="V69">
            <v>35</v>
          </cell>
          <cell r="W69">
            <v>33</v>
          </cell>
          <cell r="X69">
            <v>27</v>
          </cell>
          <cell r="Y69">
            <v>28</v>
          </cell>
          <cell r="Z69">
            <v>25</v>
          </cell>
          <cell r="AA69">
            <v>20</v>
          </cell>
          <cell r="AB69">
            <v>24</v>
          </cell>
          <cell r="AC69">
            <v>31</v>
          </cell>
          <cell r="AD69">
            <v>36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</row>
        <row r="70">
          <cell r="A70">
            <v>66</v>
          </cell>
          <cell r="B70" t="str">
            <v>PM 3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O70">
            <v>14</v>
          </cell>
          <cell r="P70">
            <v>14</v>
          </cell>
          <cell r="Q70">
            <v>14</v>
          </cell>
          <cell r="R70">
            <v>24</v>
          </cell>
          <cell r="S70">
            <v>25</v>
          </cell>
          <cell r="T70">
            <v>19</v>
          </cell>
          <cell r="U70">
            <v>18</v>
          </cell>
          <cell r="V70">
            <v>18</v>
          </cell>
          <cell r="W70">
            <v>21</v>
          </cell>
          <cell r="X70">
            <v>19</v>
          </cell>
          <cell r="Y70">
            <v>21</v>
          </cell>
          <cell r="Z70">
            <v>20</v>
          </cell>
          <cell r="AA70">
            <v>19</v>
          </cell>
          <cell r="AB70">
            <v>11</v>
          </cell>
          <cell r="AC70">
            <v>10</v>
          </cell>
          <cell r="AD70">
            <v>14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</row>
        <row r="71">
          <cell r="A71">
            <v>67</v>
          </cell>
          <cell r="B71" t="str">
            <v>PM 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O71">
            <v>17</v>
          </cell>
          <cell r="P71">
            <v>19</v>
          </cell>
          <cell r="Q71">
            <v>19</v>
          </cell>
          <cell r="R71">
            <v>22</v>
          </cell>
          <cell r="S71">
            <v>22</v>
          </cell>
          <cell r="T71">
            <v>18</v>
          </cell>
          <cell r="U71">
            <v>19</v>
          </cell>
          <cell r="V71">
            <v>22</v>
          </cell>
          <cell r="W71">
            <v>25</v>
          </cell>
          <cell r="X71">
            <v>23</v>
          </cell>
          <cell r="Y71">
            <v>24</v>
          </cell>
          <cell r="Z71">
            <v>25</v>
          </cell>
          <cell r="AA71">
            <v>24</v>
          </cell>
          <cell r="AB71">
            <v>22</v>
          </cell>
          <cell r="AC71">
            <v>33</v>
          </cell>
          <cell r="AD71">
            <v>17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</row>
        <row r="72">
          <cell r="A72">
            <v>68</v>
          </cell>
          <cell r="B72" t="str">
            <v>PM 5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O72">
            <v>24</v>
          </cell>
          <cell r="P72">
            <v>31</v>
          </cell>
          <cell r="Q72">
            <v>30</v>
          </cell>
          <cell r="R72">
            <v>36</v>
          </cell>
          <cell r="S72">
            <v>31</v>
          </cell>
          <cell r="T72">
            <v>29</v>
          </cell>
          <cell r="U72">
            <v>29</v>
          </cell>
          <cell r="V72">
            <v>23</v>
          </cell>
          <cell r="W72">
            <v>31</v>
          </cell>
          <cell r="X72">
            <v>34</v>
          </cell>
          <cell r="Y72">
            <v>28</v>
          </cell>
          <cell r="Z72">
            <v>29</v>
          </cell>
          <cell r="AA72">
            <v>28</v>
          </cell>
          <cell r="AB72">
            <v>28</v>
          </cell>
          <cell r="AC72">
            <v>22</v>
          </cell>
          <cell r="AD72">
            <v>24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</row>
        <row r="73">
          <cell r="A73">
            <v>69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V73">
            <v>0</v>
          </cell>
          <cell r="X73">
            <v>0</v>
          </cell>
        </row>
        <row r="74">
          <cell r="A74">
            <v>70</v>
          </cell>
        </row>
        <row r="75">
          <cell r="A75">
            <v>71</v>
          </cell>
        </row>
        <row r="76">
          <cell r="A76">
            <v>72</v>
          </cell>
        </row>
        <row r="77">
          <cell r="A77">
            <v>73</v>
          </cell>
        </row>
        <row r="78">
          <cell r="A78">
            <v>74</v>
          </cell>
        </row>
        <row r="79">
          <cell r="A79">
            <v>75</v>
          </cell>
        </row>
        <row r="80">
          <cell r="A80">
            <v>76</v>
          </cell>
        </row>
        <row r="81">
          <cell r="A81">
            <v>77</v>
          </cell>
          <cell r="B81" t="str">
            <v>BUDGET MONTHLY</v>
          </cell>
          <cell r="C81" t="str">
            <v>Jan-99</v>
          </cell>
          <cell r="D81" t="str">
            <v>Feb-99</v>
          </cell>
          <cell r="E81" t="str">
            <v>Mar-99</v>
          </cell>
          <cell r="F81" t="str">
            <v>Apr-99</v>
          </cell>
          <cell r="G81" t="str">
            <v>May-99</v>
          </cell>
          <cell r="H81" t="str">
            <v>Jun-99</v>
          </cell>
          <cell r="I81" t="str">
            <v>July-99</v>
          </cell>
          <cell r="J81" t="str">
            <v>Aug-99</v>
          </cell>
          <cell r="K81" t="str">
            <v>Sept</v>
          </cell>
          <cell r="L81" t="str">
            <v>Oct</v>
          </cell>
          <cell r="M81" t="str">
            <v>Nov-99</v>
          </cell>
          <cell r="N81" t="str">
            <v>Dec-99</v>
          </cell>
          <cell r="O81" t="str">
            <v>Jan-00</v>
          </cell>
          <cell r="P81" t="str">
            <v>Feb-00</v>
          </cell>
          <cell r="Q81">
            <v>36586</v>
          </cell>
          <cell r="R81">
            <v>36617</v>
          </cell>
        </row>
        <row r="82">
          <cell r="A82">
            <v>78</v>
          </cell>
          <cell r="D82">
            <v>2.2505161290322584</v>
          </cell>
          <cell r="E82">
            <v>2.3479032258064514</v>
          </cell>
          <cell r="F82">
            <v>2.3544666666666667</v>
          </cell>
          <cell r="G82">
            <v>2.4003548387096774</v>
          </cell>
          <cell r="H82">
            <v>2.3736000000000002</v>
          </cell>
          <cell r="I82">
            <v>2.3721290322580644</v>
          </cell>
          <cell r="J82">
            <v>2.0896451612903224</v>
          </cell>
          <cell r="K82">
            <v>2.1599999999999997</v>
          </cell>
          <cell r="L82">
            <v>2.2766129032258067</v>
          </cell>
          <cell r="M82">
            <v>2.2582666666666666</v>
          </cell>
          <cell r="N82">
            <v>2.2725483870967742</v>
          </cell>
          <cell r="O82">
            <v>2.5550967741935482</v>
          </cell>
          <cell r="P82">
            <v>2.5543448275862066</v>
          </cell>
          <cell r="Q82">
            <v>2.5741935483870968</v>
          </cell>
          <cell r="R82">
            <v>2.5692999999999997</v>
          </cell>
        </row>
        <row r="83">
          <cell r="A83">
            <v>79</v>
          </cell>
          <cell r="B83" t="str">
            <v>BUDGET WEAKLY</v>
          </cell>
          <cell r="F83" t="str">
            <v>week 1</v>
          </cell>
          <cell r="G83" t="str">
            <v>week 2</v>
          </cell>
          <cell r="H83" t="str">
            <v>week 3</v>
          </cell>
          <cell r="I83" t="str">
            <v>week 4</v>
          </cell>
          <cell r="J83" t="str">
            <v>week 5</v>
          </cell>
          <cell r="K83" t="str">
            <v>week 6</v>
          </cell>
          <cell r="L83" t="str">
            <v>week 7</v>
          </cell>
          <cell r="M83" t="str">
            <v>week 8</v>
          </cell>
          <cell r="N83" t="str">
            <v>week 9</v>
          </cell>
          <cell r="O83" t="str">
            <v>week 10</v>
          </cell>
          <cell r="P83" t="str">
            <v>week 11</v>
          </cell>
          <cell r="Q83" t="str">
            <v>week 12</v>
          </cell>
          <cell r="R83" t="str">
            <v>week 13</v>
          </cell>
          <cell r="S83" t="str">
            <v>week 14</v>
          </cell>
          <cell r="T83" t="str">
            <v>week 15</v>
          </cell>
          <cell r="U83" t="str">
            <v>week 16</v>
          </cell>
          <cell r="V83" t="str">
            <v>week 17</v>
          </cell>
          <cell r="W83" t="str">
            <v>week 18</v>
          </cell>
          <cell r="X83" t="str">
            <v>week 19</v>
          </cell>
          <cell r="Y83" t="str">
            <v>week 20</v>
          </cell>
          <cell r="Z83" t="str">
            <v>week 21</v>
          </cell>
          <cell r="AA83" t="str">
            <v>week 22</v>
          </cell>
          <cell r="AB83" t="str">
            <v>week 23</v>
          </cell>
          <cell r="AC83" t="str">
            <v>week 24</v>
          </cell>
          <cell r="AD83" t="str">
            <v>week 25</v>
          </cell>
          <cell r="AE83" t="str">
            <v>week 26</v>
          </cell>
          <cell r="AF83" t="str">
            <v>week 27</v>
          </cell>
          <cell r="AG83" t="str">
            <v>week 28</v>
          </cell>
          <cell r="AH83" t="str">
            <v>week 29</v>
          </cell>
          <cell r="AI83" t="str">
            <v>week 30</v>
          </cell>
          <cell r="AJ83" t="str">
            <v>week 31</v>
          </cell>
          <cell r="AK83" t="str">
            <v>week 32</v>
          </cell>
          <cell r="AL83" t="str">
            <v>week 33</v>
          </cell>
          <cell r="AM83" t="str">
            <v>week 34</v>
          </cell>
          <cell r="AN83" t="str">
            <v>week 35</v>
          </cell>
          <cell r="AO83" t="str">
            <v>week 36</v>
          </cell>
          <cell r="AP83" t="str">
            <v>week 37</v>
          </cell>
          <cell r="AQ83" t="str">
            <v>week 38</v>
          </cell>
          <cell r="AR83" t="str">
            <v>week 39</v>
          </cell>
          <cell r="AS83" t="str">
            <v>week 40</v>
          </cell>
          <cell r="AT83" t="str">
            <v>week 41</v>
          </cell>
          <cell r="AU83" t="str">
            <v>week 42</v>
          </cell>
          <cell r="AV83" t="str">
            <v>week 43</v>
          </cell>
          <cell r="AW83" t="str">
            <v>week 44</v>
          </cell>
          <cell r="AX83" t="str">
            <v>week 45</v>
          </cell>
          <cell r="AY83" t="str">
            <v>week 46</v>
          </cell>
          <cell r="AZ83" t="str">
            <v>week 47</v>
          </cell>
          <cell r="BA83" t="str">
            <v>week 48</v>
          </cell>
          <cell r="BB83" t="str">
            <v>week 49</v>
          </cell>
          <cell r="BC83" t="str">
            <v>week 50</v>
          </cell>
          <cell r="BD83" t="str">
            <v>week 51</v>
          </cell>
          <cell r="BE83" t="str">
            <v>week 52</v>
          </cell>
          <cell r="BF83" t="str">
            <v>week 1</v>
          </cell>
          <cell r="BG83" t="str">
            <v>week 2</v>
          </cell>
          <cell r="BH83" t="str">
            <v>week 3</v>
          </cell>
          <cell r="BI83" t="str">
            <v>week 4</v>
          </cell>
          <cell r="BJ83" t="str">
            <v>week 5</v>
          </cell>
          <cell r="BK83" t="str">
            <v>week 6</v>
          </cell>
          <cell r="BL83" t="str">
            <v>week 7</v>
          </cell>
          <cell r="BM83" t="str">
            <v>week 8</v>
          </cell>
          <cell r="BN83" t="str">
            <v>week 9</v>
          </cell>
          <cell r="BO83" t="str">
            <v>week 10</v>
          </cell>
          <cell r="BP83" t="str">
            <v>week 11</v>
          </cell>
          <cell r="BQ83" t="str">
            <v>week 12</v>
          </cell>
          <cell r="BR83" t="str">
            <v>week 13</v>
          </cell>
          <cell r="BS83" t="str">
            <v>week 14</v>
          </cell>
          <cell r="BT83" t="str">
            <v>week 15</v>
          </cell>
          <cell r="BU83" t="str">
            <v>week 16</v>
          </cell>
          <cell r="BV83" t="str">
            <v>week 17</v>
          </cell>
          <cell r="BW83" t="str">
            <v>week 18</v>
          </cell>
          <cell r="BX83" t="str">
            <v>week 19</v>
          </cell>
          <cell r="BY83" t="str">
            <v>week 20</v>
          </cell>
          <cell r="BZ83" t="str">
            <v>week 21</v>
          </cell>
          <cell r="CA83" t="str">
            <v>week 22</v>
          </cell>
          <cell r="CB83" t="str">
            <v>week 23</v>
          </cell>
          <cell r="CC83" t="str">
            <v>week 24</v>
          </cell>
          <cell r="CD83" t="str">
            <v>week 25</v>
          </cell>
          <cell r="CE83" t="str">
            <v>week 26</v>
          </cell>
          <cell r="CF83" t="str">
            <v>week 27</v>
          </cell>
          <cell r="CG83" t="str">
            <v>week 28</v>
          </cell>
          <cell r="CH83" t="str">
            <v>week 29</v>
          </cell>
          <cell r="CI83" t="str">
            <v>week 30</v>
          </cell>
          <cell r="CJ83" t="str">
            <v>week 31</v>
          </cell>
          <cell r="CK83" t="str">
            <v>week 32</v>
          </cell>
          <cell r="CL83" t="str">
            <v>week 33</v>
          </cell>
          <cell r="CM83" t="str">
            <v>week 34</v>
          </cell>
          <cell r="CN83" t="str">
            <v>week 35</v>
          </cell>
          <cell r="CO83" t="str">
            <v>week 36</v>
          </cell>
          <cell r="CP83" t="str">
            <v>week 37</v>
          </cell>
          <cell r="CQ83" t="str">
            <v>week 38</v>
          </cell>
          <cell r="CR83" t="str">
            <v>week 39</v>
          </cell>
          <cell r="CS83" t="str">
            <v>week 40</v>
          </cell>
          <cell r="CT83" t="str">
            <v>week 41</v>
          </cell>
        </row>
        <row r="84">
          <cell r="A84">
            <v>80</v>
          </cell>
          <cell r="K84">
            <v>15.753612903225809</v>
          </cell>
          <cell r="L84">
            <v>15.753612903225809</v>
          </cell>
          <cell r="M84">
            <v>15.753612903225809</v>
          </cell>
          <cell r="N84">
            <v>16.04577419354839</v>
          </cell>
          <cell r="O84">
            <v>16.43532258064516</v>
          </cell>
          <cell r="P84">
            <v>16.43532258064516</v>
          </cell>
          <cell r="Q84">
            <v>16.43532258064516</v>
          </cell>
          <cell r="R84">
            <v>16.461576344086019</v>
          </cell>
          <cell r="S84">
            <v>16.481266666666667</v>
          </cell>
          <cell r="T84">
            <v>16.481266666666667</v>
          </cell>
          <cell r="U84">
            <v>16.481266666666667</v>
          </cell>
          <cell r="V84">
            <v>16.573043010752688</v>
          </cell>
          <cell r="W84">
            <v>16.802483870967741</v>
          </cell>
          <cell r="X84">
            <v>16.802483870967741</v>
          </cell>
          <cell r="Y84">
            <v>16.802483870967741</v>
          </cell>
          <cell r="Z84">
            <v>16.802483870967741</v>
          </cell>
          <cell r="AA84">
            <v>16.64195483870968</v>
          </cell>
          <cell r="AB84">
            <v>16.615200000000002</v>
          </cell>
          <cell r="AC84">
            <v>16.615200000000002</v>
          </cell>
          <cell r="AD84">
            <v>16.615200000000002</v>
          </cell>
          <cell r="AE84">
            <v>16.609316129032258</v>
          </cell>
          <cell r="AF84">
            <v>16.604903225806449</v>
          </cell>
          <cell r="AG84">
            <v>16.604903225806449</v>
          </cell>
          <cell r="AH84">
            <v>16.604903225806449</v>
          </cell>
          <cell r="AI84">
            <v>16.322419354838708</v>
          </cell>
          <cell r="AJ84">
            <v>14.627516129032257</v>
          </cell>
          <cell r="AK84">
            <v>14.627516129032257</v>
          </cell>
          <cell r="AL84">
            <v>14.627516129032257</v>
          </cell>
          <cell r="AM84">
            <v>14.627516129032257</v>
          </cell>
          <cell r="AN84">
            <v>14.979290322580644</v>
          </cell>
          <cell r="AO84">
            <v>15.119999999999997</v>
          </cell>
          <cell r="AP84">
            <v>15.119999999999997</v>
          </cell>
          <cell r="AQ84">
            <v>15.119999999999997</v>
          </cell>
          <cell r="AR84">
            <v>15.936290322580646</v>
          </cell>
          <cell r="AS84">
            <v>15.936290322580646</v>
          </cell>
          <cell r="AT84">
            <v>15.936290322580646</v>
          </cell>
          <cell r="AU84">
            <v>15.936290322580646</v>
          </cell>
          <cell r="AV84">
            <v>15.936290322580646</v>
          </cell>
          <cell r="AW84">
            <v>15.807866666666666</v>
          </cell>
          <cell r="AX84">
            <v>15.807866666666666</v>
          </cell>
          <cell r="AY84">
            <v>15.807866666666666</v>
          </cell>
          <cell r="AZ84">
            <v>15.807866666666666</v>
          </cell>
          <cell r="BA84">
            <v>15.879275268817205</v>
          </cell>
          <cell r="BB84">
            <v>15.907838709677419</v>
          </cell>
          <cell r="BC84">
            <v>15.907838709677419</v>
          </cell>
          <cell r="BD84">
            <v>15.907838709677419</v>
          </cell>
          <cell r="BE84">
            <v>16.47293548387097</v>
          </cell>
          <cell r="BF84">
            <v>17.885677419354838</v>
          </cell>
          <cell r="BG84">
            <v>17.885677419354838</v>
          </cell>
          <cell r="BH84">
            <v>17.880413793103447</v>
          </cell>
          <cell r="BI84">
            <v>17.885677419354838</v>
          </cell>
          <cell r="BJ84">
            <v>17.880413793103447</v>
          </cell>
          <cell r="BK84">
            <v>17.880413793103447</v>
          </cell>
          <cell r="BL84">
            <v>17.880413793103447</v>
          </cell>
          <cell r="BM84">
            <v>17.880413793103447</v>
          </cell>
          <cell r="BN84">
            <v>17.920111234705224</v>
          </cell>
          <cell r="BO84">
            <v>18.019354838709678</v>
          </cell>
          <cell r="BP84">
            <v>18.019354838709678</v>
          </cell>
          <cell r="BQ84">
            <v>18.019354838709678</v>
          </cell>
          <cell r="BR84">
            <v>18.009567741935484</v>
          </cell>
          <cell r="BS84">
            <v>17.985099999999999</v>
          </cell>
          <cell r="BT84">
            <v>17.985099999999999</v>
          </cell>
          <cell r="BU84">
            <v>17.985099999999999</v>
          </cell>
          <cell r="BV84">
            <v>17.985099999999999</v>
          </cell>
        </row>
        <row r="85">
          <cell r="A85">
            <v>81</v>
          </cell>
          <cell r="B85" t="str">
            <v>BUDGET MONTHLY</v>
          </cell>
          <cell r="C85" t="str">
            <v>Jan-99</v>
          </cell>
          <cell r="D85" t="str">
            <v>Feb-99</v>
          </cell>
          <cell r="E85" t="str">
            <v>Mar-99</v>
          </cell>
          <cell r="F85" t="str">
            <v>Apr-99</v>
          </cell>
          <cell r="G85" t="str">
            <v>May-99</v>
          </cell>
          <cell r="H85" t="str">
            <v>Jun-99</v>
          </cell>
          <cell r="I85" t="str">
            <v>July-99</v>
          </cell>
        </row>
        <row r="86">
          <cell r="A86">
            <v>82</v>
          </cell>
          <cell r="B86" t="str">
            <v>MP1</v>
          </cell>
          <cell r="D86">
            <v>300</v>
          </cell>
          <cell r="E86">
            <v>306.45</v>
          </cell>
          <cell r="F86">
            <v>305</v>
          </cell>
          <cell r="G86">
            <v>306.45</v>
          </cell>
          <cell r="H86">
            <v>305</v>
          </cell>
          <cell r="I86">
            <v>306.45</v>
          </cell>
        </row>
        <row r="87">
          <cell r="A87">
            <v>83</v>
          </cell>
          <cell r="F87" t="str">
            <v>week 1</v>
          </cell>
          <cell r="G87" t="str">
            <v>week 2</v>
          </cell>
          <cell r="H87" t="str">
            <v>week 3</v>
          </cell>
          <cell r="I87" t="str">
            <v>week 4</v>
          </cell>
          <cell r="J87" t="str">
            <v>week 5</v>
          </cell>
          <cell r="K87" t="str">
            <v>week 6</v>
          </cell>
          <cell r="L87" t="str">
            <v>week 7</v>
          </cell>
          <cell r="M87" t="str">
            <v>week 8</v>
          </cell>
          <cell r="N87" t="str">
            <v>week 9</v>
          </cell>
          <cell r="O87" t="str">
            <v>week 10</v>
          </cell>
          <cell r="P87" t="str">
            <v>week 11</v>
          </cell>
          <cell r="Q87" t="str">
            <v>week 12</v>
          </cell>
          <cell r="R87" t="str">
            <v>week 13</v>
          </cell>
          <cell r="S87" t="str">
            <v>week 14</v>
          </cell>
          <cell r="T87" t="str">
            <v>week 15</v>
          </cell>
          <cell r="U87" t="str">
            <v>week 16</v>
          </cell>
          <cell r="V87" t="str">
            <v>week 17</v>
          </cell>
          <cell r="W87" t="str">
            <v>week 18</v>
          </cell>
          <cell r="X87" t="str">
            <v>week 19</v>
          </cell>
          <cell r="Y87" t="str">
            <v>week 20</v>
          </cell>
          <cell r="Z87" t="str">
            <v>week 21</v>
          </cell>
          <cell r="AA87" t="str">
            <v>week 22</v>
          </cell>
        </row>
        <row r="88">
          <cell r="A88">
            <v>84</v>
          </cell>
          <cell r="L88">
            <v>2100</v>
          </cell>
          <cell r="M88">
            <v>2100</v>
          </cell>
          <cell r="N88">
            <v>2125.8000000000002</v>
          </cell>
          <cell r="O88">
            <v>2145.15</v>
          </cell>
          <cell r="P88">
            <v>2145.15</v>
          </cell>
          <cell r="Q88">
            <v>2145.15</v>
          </cell>
          <cell r="R88">
            <v>2143.6999999999998</v>
          </cell>
          <cell r="S88">
            <v>2135</v>
          </cell>
          <cell r="T88">
            <v>2135</v>
          </cell>
          <cell r="U88">
            <v>2135</v>
          </cell>
          <cell r="V88">
            <v>2135</v>
          </cell>
          <cell r="W88">
            <v>2143.6999999999998</v>
          </cell>
          <cell r="X88">
            <v>2145.15</v>
          </cell>
          <cell r="Y88">
            <v>2145.15</v>
          </cell>
          <cell r="Z88">
            <v>2145.15</v>
          </cell>
          <cell r="AA88">
            <v>2140.8000000000002</v>
          </cell>
          <cell r="AB88">
            <v>2135</v>
          </cell>
          <cell r="AC88">
            <v>2135</v>
          </cell>
          <cell r="AD88">
            <v>2135</v>
          </cell>
        </row>
        <row r="89">
          <cell r="A89">
            <v>85</v>
          </cell>
          <cell r="B89" t="str">
            <v>BUDGET MONTHLY</v>
          </cell>
          <cell r="C89" t="str">
            <v>Jan-99</v>
          </cell>
          <cell r="D89" t="str">
            <v>Feb-99</v>
          </cell>
          <cell r="E89" t="str">
            <v>Mar-99</v>
          </cell>
          <cell r="F89" t="str">
            <v>Apr-99</v>
          </cell>
          <cell r="G89" t="str">
            <v>May-99</v>
          </cell>
          <cell r="H89" t="str">
            <v>Jun-99</v>
          </cell>
          <cell r="I89" t="str">
            <v>July-99</v>
          </cell>
        </row>
        <row r="90">
          <cell r="A90">
            <v>86</v>
          </cell>
          <cell r="B90" t="str">
            <v>MP2</v>
          </cell>
          <cell r="D90">
            <v>400</v>
          </cell>
          <cell r="E90">
            <v>396.77</v>
          </cell>
          <cell r="F90">
            <v>396.67</v>
          </cell>
          <cell r="G90">
            <v>396.77</v>
          </cell>
          <cell r="H90">
            <v>396.71499999999997</v>
          </cell>
          <cell r="I90">
            <v>396.71499999999997</v>
          </cell>
        </row>
        <row r="91">
          <cell r="A91">
            <v>87</v>
          </cell>
          <cell r="F91" t="str">
            <v>week 1</v>
          </cell>
          <cell r="G91" t="str">
            <v>week 2</v>
          </cell>
          <cell r="H91" t="str">
            <v>week 3</v>
          </cell>
          <cell r="I91" t="str">
            <v>week 4</v>
          </cell>
          <cell r="J91" t="str">
            <v>week 5</v>
          </cell>
          <cell r="K91" t="str">
            <v>week 6</v>
          </cell>
          <cell r="L91" t="str">
            <v>week 7</v>
          </cell>
          <cell r="M91" t="str">
            <v>week 8</v>
          </cell>
          <cell r="N91" t="str">
            <v>week 9</v>
          </cell>
          <cell r="O91" t="str">
            <v>week 10</v>
          </cell>
          <cell r="P91" t="str">
            <v>week 11</v>
          </cell>
          <cell r="Q91" t="str">
            <v>week 12</v>
          </cell>
          <cell r="R91" t="str">
            <v>week 13</v>
          </cell>
          <cell r="S91" t="str">
            <v>week 14</v>
          </cell>
          <cell r="T91" t="str">
            <v>week 15</v>
          </cell>
          <cell r="U91" t="str">
            <v>week 16</v>
          </cell>
          <cell r="V91" t="str">
            <v>week 17</v>
          </cell>
          <cell r="W91" t="str">
            <v>week 18</v>
          </cell>
          <cell r="X91" t="str">
            <v>week 19</v>
          </cell>
          <cell r="Y91" t="str">
            <v>week 20</v>
          </cell>
          <cell r="Z91" t="str">
            <v>week 21</v>
          </cell>
          <cell r="AA91" t="str">
            <v>week 22</v>
          </cell>
        </row>
        <row r="92">
          <cell r="A92">
            <v>88</v>
          </cell>
          <cell r="L92">
            <v>2800</v>
          </cell>
          <cell r="M92">
            <v>2800</v>
          </cell>
          <cell r="N92">
            <v>2787.08</v>
          </cell>
          <cell r="O92">
            <v>2777.39</v>
          </cell>
          <cell r="P92">
            <v>2777.39</v>
          </cell>
          <cell r="Q92">
            <v>2777.39</v>
          </cell>
          <cell r="R92">
            <v>2777.29</v>
          </cell>
          <cell r="S92">
            <v>2776.69</v>
          </cell>
          <cell r="T92">
            <v>2776.69</v>
          </cell>
          <cell r="U92">
            <v>2776.69</v>
          </cell>
          <cell r="V92">
            <v>2776.69</v>
          </cell>
          <cell r="W92">
            <v>2777.29</v>
          </cell>
          <cell r="X92">
            <v>2777.39</v>
          </cell>
          <cell r="Y92">
            <v>2777.39</v>
          </cell>
          <cell r="Z92">
            <v>2777.39</v>
          </cell>
          <cell r="AA92">
            <v>2777.2249999999999</v>
          </cell>
          <cell r="AB92">
            <v>2777.0049999999997</v>
          </cell>
          <cell r="AC92">
            <v>2777.0049999999997</v>
          </cell>
          <cell r="AD92">
            <v>2777.0049999999997</v>
          </cell>
        </row>
        <row r="93">
          <cell r="A93">
            <v>89</v>
          </cell>
          <cell r="B93" t="str">
            <v>BUDGET MONTHLY</v>
          </cell>
          <cell r="C93" t="str">
            <v>Jan-99</v>
          </cell>
          <cell r="D93" t="str">
            <v>Feb-99</v>
          </cell>
          <cell r="E93" t="str">
            <v>Mar-99</v>
          </cell>
          <cell r="F93" t="str">
            <v>Apr-99</v>
          </cell>
          <cell r="G93" t="str">
            <v>May-99</v>
          </cell>
          <cell r="H93" t="str">
            <v>Jun-99</v>
          </cell>
          <cell r="I93" t="str">
            <v>July-99</v>
          </cell>
        </row>
        <row r="94">
          <cell r="A94">
            <v>90</v>
          </cell>
          <cell r="B94" t="str">
            <v>MP3</v>
          </cell>
          <cell r="D94">
            <v>207.14</v>
          </cell>
          <cell r="E94">
            <v>209.67</v>
          </cell>
          <cell r="F94">
            <v>206.67</v>
          </cell>
          <cell r="G94">
            <v>209.68</v>
          </cell>
          <cell r="H94">
            <v>206.67</v>
          </cell>
          <cell r="I94">
            <v>209.68</v>
          </cell>
        </row>
        <row r="95">
          <cell r="A95">
            <v>91</v>
          </cell>
          <cell r="F95" t="str">
            <v>week 1</v>
          </cell>
          <cell r="G95" t="str">
            <v>week 2</v>
          </cell>
          <cell r="H95" t="str">
            <v>week 3</v>
          </cell>
          <cell r="I95" t="str">
            <v>week 4</v>
          </cell>
          <cell r="J95" t="str">
            <v>week 5</v>
          </cell>
          <cell r="K95" t="str">
            <v>week 6</v>
          </cell>
          <cell r="L95" t="str">
            <v>week 7</v>
          </cell>
          <cell r="M95" t="str">
            <v>week 8</v>
          </cell>
          <cell r="N95" t="str">
            <v>week 9</v>
          </cell>
          <cell r="O95" t="str">
            <v>week 10</v>
          </cell>
          <cell r="P95" t="str">
            <v>week 11</v>
          </cell>
          <cell r="Q95" t="str">
            <v>week 12</v>
          </cell>
          <cell r="R95" t="str">
            <v>week 13</v>
          </cell>
          <cell r="S95" t="str">
            <v>week 14</v>
          </cell>
          <cell r="T95" t="str">
            <v>week 15</v>
          </cell>
          <cell r="U95" t="str">
            <v>week 16</v>
          </cell>
          <cell r="V95" t="str">
            <v>week 17</v>
          </cell>
          <cell r="W95" t="str">
            <v>week 18</v>
          </cell>
          <cell r="X95" t="str">
            <v>week 19</v>
          </cell>
          <cell r="Y95" t="str">
            <v>week 20</v>
          </cell>
          <cell r="Z95" t="str">
            <v>week 21</v>
          </cell>
          <cell r="AA95" t="str">
            <v>week 22</v>
          </cell>
        </row>
        <row r="96">
          <cell r="A96">
            <v>92</v>
          </cell>
          <cell r="L96">
            <v>1449.98</v>
          </cell>
          <cell r="M96">
            <v>1449.98</v>
          </cell>
          <cell r="N96">
            <v>1460.1</v>
          </cell>
          <cell r="O96">
            <v>1467.6899999999998</v>
          </cell>
          <cell r="P96">
            <v>1467.6899999999998</v>
          </cell>
          <cell r="Q96">
            <v>1467.6899999999998</v>
          </cell>
          <cell r="R96">
            <v>1464.69</v>
          </cell>
          <cell r="S96">
            <v>1446.6899999999998</v>
          </cell>
          <cell r="T96">
            <v>1446.6899999999998</v>
          </cell>
          <cell r="U96">
            <v>1446.6899999999998</v>
          </cell>
          <cell r="V96">
            <v>1446.6899999999998</v>
          </cell>
          <cell r="W96">
            <v>1464.75</v>
          </cell>
          <cell r="X96">
            <v>1467.76</v>
          </cell>
          <cell r="Y96">
            <v>1467.76</v>
          </cell>
          <cell r="Z96">
            <v>1467.76</v>
          </cell>
          <cell r="AA96">
            <v>1458.73</v>
          </cell>
          <cell r="AB96">
            <v>1446.6899999999998</v>
          </cell>
          <cell r="AC96">
            <v>1446.6899999999998</v>
          </cell>
          <cell r="AD96">
            <v>1446.6899999999998</v>
          </cell>
        </row>
        <row r="97">
          <cell r="A97">
            <v>93</v>
          </cell>
          <cell r="B97" t="str">
            <v>BUDGET MONTHLY</v>
          </cell>
          <cell r="C97" t="str">
            <v>Jan-99</v>
          </cell>
          <cell r="D97" t="str">
            <v>Feb-99</v>
          </cell>
          <cell r="E97" t="str">
            <v>Mar-99</v>
          </cell>
          <cell r="F97" t="str">
            <v>Apr-99</v>
          </cell>
          <cell r="G97" t="str">
            <v>May-99</v>
          </cell>
          <cell r="H97" t="str">
            <v>Jun-99</v>
          </cell>
          <cell r="I97" t="str">
            <v>July-99</v>
          </cell>
        </row>
        <row r="98">
          <cell r="A98">
            <v>94</v>
          </cell>
          <cell r="B98" t="str">
            <v>MP4</v>
          </cell>
          <cell r="D98">
            <v>296.39999999999998</v>
          </cell>
          <cell r="E98">
            <v>298.39</v>
          </cell>
          <cell r="F98">
            <v>296.67</v>
          </cell>
          <cell r="G98">
            <v>300</v>
          </cell>
          <cell r="H98">
            <v>296.67</v>
          </cell>
          <cell r="I98">
            <v>300</v>
          </cell>
        </row>
        <row r="99">
          <cell r="A99">
            <v>95</v>
          </cell>
          <cell r="F99" t="str">
            <v>week 1</v>
          </cell>
          <cell r="G99" t="str">
            <v>week 2</v>
          </cell>
          <cell r="H99" t="str">
            <v>week 3</v>
          </cell>
          <cell r="I99" t="str">
            <v>week 4</v>
          </cell>
          <cell r="J99" t="str">
            <v>week 5</v>
          </cell>
          <cell r="K99" t="str">
            <v>week 6</v>
          </cell>
          <cell r="L99" t="str">
            <v>week 7</v>
          </cell>
          <cell r="M99" t="str">
            <v>week 8</v>
          </cell>
          <cell r="N99" t="str">
            <v>week 9</v>
          </cell>
          <cell r="O99" t="str">
            <v>week 10</v>
          </cell>
          <cell r="P99" t="str">
            <v>week 11</v>
          </cell>
          <cell r="Q99" t="str">
            <v>week 12</v>
          </cell>
          <cell r="R99" t="str">
            <v>week 13</v>
          </cell>
          <cell r="S99" t="str">
            <v>week 14</v>
          </cell>
          <cell r="T99" t="str">
            <v>week 15</v>
          </cell>
          <cell r="U99" t="str">
            <v>week 16</v>
          </cell>
          <cell r="V99" t="str">
            <v>week 17</v>
          </cell>
          <cell r="W99" t="str">
            <v>week 18</v>
          </cell>
          <cell r="X99" t="str">
            <v>week 19</v>
          </cell>
          <cell r="Y99" t="str">
            <v>week 20</v>
          </cell>
          <cell r="Z99" t="str">
            <v>week 21</v>
          </cell>
          <cell r="AA99" t="str">
            <v>week 22</v>
          </cell>
        </row>
        <row r="100">
          <cell r="A100">
            <v>96</v>
          </cell>
          <cell r="L100">
            <v>2074.7999999999997</v>
          </cell>
          <cell r="M100">
            <v>2074.7999999999997</v>
          </cell>
          <cell r="N100">
            <v>2082.7599999999998</v>
          </cell>
          <cell r="O100">
            <v>2088.73</v>
          </cell>
          <cell r="P100">
            <v>2088.73</v>
          </cell>
          <cell r="Q100">
            <v>2088.73</v>
          </cell>
          <cell r="R100">
            <v>2087.0099999999998</v>
          </cell>
          <cell r="S100">
            <v>2076.69</v>
          </cell>
          <cell r="T100">
            <v>2076.69</v>
          </cell>
          <cell r="U100">
            <v>2076.69</v>
          </cell>
          <cell r="V100">
            <v>2076.69</v>
          </cell>
          <cell r="W100">
            <v>2096.67</v>
          </cell>
          <cell r="X100">
            <v>2100</v>
          </cell>
          <cell r="Y100">
            <v>2100</v>
          </cell>
          <cell r="Z100">
            <v>2100</v>
          </cell>
          <cell r="AA100">
            <v>2090.0100000000002</v>
          </cell>
          <cell r="AB100">
            <v>2076.69</v>
          </cell>
          <cell r="AC100">
            <v>2076.69</v>
          </cell>
          <cell r="AD100">
            <v>2076.69</v>
          </cell>
        </row>
        <row r="101">
          <cell r="A101">
            <v>97</v>
          </cell>
          <cell r="B101" t="str">
            <v>BUDGET MONTHLY</v>
          </cell>
          <cell r="C101" t="str">
            <v>Jan-99</v>
          </cell>
          <cell r="D101" t="str">
            <v>Feb-99</v>
          </cell>
          <cell r="E101" t="str">
            <v>Mar-99</v>
          </cell>
          <cell r="F101" t="str">
            <v>Apr-99</v>
          </cell>
          <cell r="G101" t="str">
            <v>May-99</v>
          </cell>
          <cell r="H101" t="str">
            <v>Jun-99</v>
          </cell>
          <cell r="I101" t="str">
            <v>July-99</v>
          </cell>
        </row>
        <row r="102">
          <cell r="A102">
            <v>98</v>
          </cell>
          <cell r="B102" t="str">
            <v>MP5</v>
          </cell>
          <cell r="D102">
            <v>178.57</v>
          </cell>
          <cell r="E102">
            <v>183.87</v>
          </cell>
          <cell r="F102">
            <v>183.33</v>
          </cell>
          <cell r="G102">
            <v>183.87</v>
          </cell>
          <cell r="H102">
            <v>183.33</v>
          </cell>
        </row>
        <row r="103">
          <cell r="A103">
            <v>99</v>
          </cell>
          <cell r="F103" t="str">
            <v>week 1</v>
          </cell>
          <cell r="G103" t="str">
            <v>week 2</v>
          </cell>
          <cell r="H103" t="str">
            <v>week 3</v>
          </cell>
          <cell r="I103" t="str">
            <v>week 4</v>
          </cell>
          <cell r="J103" t="str">
            <v>week 5</v>
          </cell>
          <cell r="K103" t="str">
            <v>week 6</v>
          </cell>
          <cell r="L103" t="str">
            <v>week 7</v>
          </cell>
          <cell r="M103" t="str">
            <v>week 8</v>
          </cell>
          <cell r="N103" t="str">
            <v>week 9</v>
          </cell>
          <cell r="O103" t="str">
            <v>week 10</v>
          </cell>
          <cell r="P103" t="str">
            <v>week 11</v>
          </cell>
          <cell r="Q103" t="str">
            <v>week 12</v>
          </cell>
          <cell r="R103" t="str">
            <v>week 13</v>
          </cell>
          <cell r="S103" t="str">
            <v>week 14</v>
          </cell>
          <cell r="T103" t="str">
            <v>week 15</v>
          </cell>
          <cell r="U103" t="str">
            <v>week 16</v>
          </cell>
          <cell r="V103" t="str">
            <v>week 17</v>
          </cell>
          <cell r="W103" t="str">
            <v>week 18</v>
          </cell>
          <cell r="X103" t="str">
            <v>week 19</v>
          </cell>
          <cell r="Y103" t="str">
            <v>week 20</v>
          </cell>
          <cell r="Z103" t="str">
            <v>week 21</v>
          </cell>
          <cell r="AA103" t="str">
            <v>week 22</v>
          </cell>
        </row>
        <row r="104">
          <cell r="A104">
            <v>100</v>
          </cell>
          <cell r="L104">
            <v>1249.99</v>
          </cell>
          <cell r="M104">
            <v>1249.99</v>
          </cell>
          <cell r="N104">
            <v>1271.19</v>
          </cell>
          <cell r="O104">
            <v>1287.0900000000001</v>
          </cell>
          <cell r="P104">
            <v>1287.0900000000001</v>
          </cell>
          <cell r="Q104">
            <v>1287.0900000000001</v>
          </cell>
          <cell r="R104">
            <v>1286.55</v>
          </cell>
          <cell r="S104">
            <v>1283.3100000000002</v>
          </cell>
          <cell r="T104">
            <v>1283.3100000000002</v>
          </cell>
          <cell r="U104">
            <v>1283.3100000000002</v>
          </cell>
          <cell r="V104">
            <v>1283.3100000000002</v>
          </cell>
          <cell r="W104">
            <v>1286.55</v>
          </cell>
          <cell r="X104">
            <v>1287.0900000000001</v>
          </cell>
          <cell r="Y104">
            <v>1287.0900000000001</v>
          </cell>
          <cell r="Z104">
            <v>1287.0900000000001</v>
          </cell>
          <cell r="AA104">
            <v>1285.47</v>
          </cell>
          <cell r="AB104">
            <v>1283.3100000000002</v>
          </cell>
          <cell r="AC104">
            <v>1283.3100000000002</v>
          </cell>
          <cell r="AD104">
            <v>1283.3100000000002</v>
          </cell>
        </row>
      </sheetData>
      <sheetData sheetId="2"/>
      <sheetData sheetId="3" refreshError="1"/>
      <sheetData sheetId="4" refreshError="1"/>
      <sheetData sheetId="5">
        <row r="2">
          <cell r="C2" t="str">
            <v>week 1</v>
          </cell>
          <cell r="D2" t="str">
            <v>week 2</v>
          </cell>
          <cell r="E2" t="str">
            <v>week 3</v>
          </cell>
          <cell r="F2" t="str">
            <v>week 4</v>
          </cell>
          <cell r="G2" t="str">
            <v>week 5</v>
          </cell>
          <cell r="H2" t="str">
            <v>week 6</v>
          </cell>
          <cell r="I2" t="str">
            <v>week 7</v>
          </cell>
          <cell r="J2" t="str">
            <v>week 8</v>
          </cell>
          <cell r="K2" t="str">
            <v>week 9</v>
          </cell>
          <cell r="L2" t="str">
            <v>week 10</v>
          </cell>
          <cell r="M2" t="str">
            <v>week 11</v>
          </cell>
          <cell r="N2" t="str">
            <v>week 12</v>
          </cell>
          <cell r="O2" t="str">
            <v>week 13</v>
          </cell>
          <cell r="P2" t="str">
            <v>week 14</v>
          </cell>
          <cell r="Q2" t="str">
            <v>week 15</v>
          </cell>
          <cell r="R2" t="str">
            <v>week 16</v>
          </cell>
          <cell r="S2" t="str">
            <v>week 17</v>
          </cell>
          <cell r="T2" t="str">
            <v>week 18</v>
          </cell>
          <cell r="U2" t="str">
            <v>week 19</v>
          </cell>
          <cell r="V2" t="str">
            <v>week 20</v>
          </cell>
          <cell r="W2" t="str">
            <v>week 21</v>
          </cell>
          <cell r="X2" t="str">
            <v>week 22</v>
          </cell>
          <cell r="Y2" t="str">
            <v>week 23</v>
          </cell>
          <cell r="Z2" t="str">
            <v>week 24</v>
          </cell>
          <cell r="AA2" t="str">
            <v>week 25</v>
          </cell>
          <cell r="AB2" t="str">
            <v>week 26</v>
          </cell>
          <cell r="AC2" t="str">
            <v>week 27</v>
          </cell>
          <cell r="AD2" t="str">
            <v>week 28</v>
          </cell>
          <cell r="AE2" t="str">
            <v>week 29</v>
          </cell>
          <cell r="AF2" t="str">
            <v>week 30</v>
          </cell>
          <cell r="AG2" t="str">
            <v>week 31</v>
          </cell>
          <cell r="AH2" t="str">
            <v>week 32</v>
          </cell>
          <cell r="AI2" t="str">
            <v>week 33</v>
          </cell>
          <cell r="AJ2" t="str">
            <v>week 34</v>
          </cell>
          <cell r="AK2" t="str">
            <v>week 35</v>
          </cell>
          <cell r="AL2" t="str">
            <v>week 36</v>
          </cell>
          <cell r="AM2" t="str">
            <v>week 37</v>
          </cell>
          <cell r="AN2" t="str">
            <v>week 38</v>
          </cell>
          <cell r="AO2" t="str">
            <v>week 39</v>
          </cell>
          <cell r="AP2" t="str">
            <v>week 40</v>
          </cell>
          <cell r="AQ2" t="str">
            <v>week 41</v>
          </cell>
          <cell r="AR2" t="str">
            <v>week 42</v>
          </cell>
          <cell r="AS2" t="str">
            <v>week 43</v>
          </cell>
          <cell r="AT2" t="str">
            <v>week 44</v>
          </cell>
          <cell r="AU2" t="str">
            <v>week 45</v>
          </cell>
          <cell r="AV2" t="str">
            <v>week 46</v>
          </cell>
          <cell r="AW2" t="str">
            <v>week 47</v>
          </cell>
          <cell r="AX2" t="str">
            <v>week 48</v>
          </cell>
          <cell r="AY2" t="str">
            <v>week 49</v>
          </cell>
          <cell r="AZ2" t="str">
            <v>week 50</v>
          </cell>
          <cell r="BA2" t="str">
            <v>week 51</v>
          </cell>
          <cell r="BB2" t="str">
            <v>week 52</v>
          </cell>
          <cell r="BC2" t="str">
            <v>week 53</v>
          </cell>
          <cell r="BD2" t="str">
            <v>week 54</v>
          </cell>
          <cell r="BE2" t="str">
            <v>week 55</v>
          </cell>
          <cell r="BF2" t="str">
            <v>week 56</v>
          </cell>
          <cell r="BG2" t="str">
            <v>week 57</v>
          </cell>
          <cell r="BH2" t="str">
            <v>week 58</v>
          </cell>
          <cell r="BI2" t="str">
            <v>week 59</v>
          </cell>
          <cell r="BJ2" t="str">
            <v>week 60</v>
          </cell>
          <cell r="BK2" t="str">
            <v>week 61</v>
          </cell>
          <cell r="BL2" t="str">
            <v>week 62</v>
          </cell>
          <cell r="BM2" t="str">
            <v>week 63</v>
          </cell>
          <cell r="BN2" t="str">
            <v>week 64</v>
          </cell>
          <cell r="BO2" t="str">
            <v>week 65</v>
          </cell>
          <cell r="BP2" t="str">
            <v>week 66</v>
          </cell>
          <cell r="BQ2" t="str">
            <v>week 67</v>
          </cell>
          <cell r="BR2" t="str">
            <v>week 68</v>
          </cell>
          <cell r="BS2" t="str">
            <v>week 69</v>
          </cell>
          <cell r="BT2" t="str">
            <v>week 70</v>
          </cell>
          <cell r="BU2" t="str">
            <v>week 71</v>
          </cell>
          <cell r="BV2" t="str">
            <v>week 72</v>
          </cell>
          <cell r="BW2" t="str">
            <v>week 73</v>
          </cell>
          <cell r="BX2" t="str">
            <v>week 74</v>
          </cell>
          <cell r="BY2" t="str">
            <v>week 75</v>
          </cell>
          <cell r="BZ2" t="str">
            <v>week 76</v>
          </cell>
          <cell r="CA2" t="str">
            <v>week 77</v>
          </cell>
          <cell r="CB2" t="str">
            <v>week 78</v>
          </cell>
          <cell r="CC2" t="str">
            <v>week 79</v>
          </cell>
          <cell r="CD2" t="str">
            <v>week 80</v>
          </cell>
          <cell r="CE2" t="str">
            <v>week 81</v>
          </cell>
          <cell r="CF2" t="str">
            <v>week 82</v>
          </cell>
          <cell r="CG2" t="str">
            <v>week 83</v>
          </cell>
          <cell r="CH2" t="str">
            <v>week 84</v>
          </cell>
          <cell r="CI2" t="str">
            <v>week 85</v>
          </cell>
          <cell r="CJ2" t="str">
            <v>week 86</v>
          </cell>
          <cell r="CK2" t="str">
            <v>week 87</v>
          </cell>
          <cell r="CL2" t="str">
            <v>week 88</v>
          </cell>
          <cell r="CM2" t="str">
            <v>week 89</v>
          </cell>
          <cell r="CN2" t="str">
            <v>week 90</v>
          </cell>
          <cell r="CO2" t="str">
            <v>week 91</v>
          </cell>
          <cell r="CP2" t="str">
            <v>week 92</v>
          </cell>
          <cell r="CQ2" t="str">
            <v>week 93</v>
          </cell>
          <cell r="CR2" t="str">
            <v>week 94</v>
          </cell>
          <cell r="CS2" t="str">
            <v>week 95</v>
          </cell>
          <cell r="CT2" t="str">
            <v>week 96</v>
          </cell>
          <cell r="CU2" t="str">
            <v>week 97</v>
          </cell>
          <cell r="CV2" t="str">
            <v>week 98</v>
          </cell>
          <cell r="CW2" t="str">
            <v>week 99</v>
          </cell>
          <cell r="CX2" t="str">
            <v>week 100</v>
          </cell>
          <cell r="CY2" t="str">
            <v>week 101</v>
          </cell>
          <cell r="CZ2" t="str">
            <v>week 102</v>
          </cell>
          <cell r="DA2" t="str">
            <v>week 103</v>
          </cell>
          <cell r="DB2" t="str">
            <v>week 104</v>
          </cell>
          <cell r="DC2" t="str">
            <v>week 105</v>
          </cell>
          <cell r="DD2" t="str">
            <v>week 106</v>
          </cell>
          <cell r="DE2" t="str">
            <v>week 107</v>
          </cell>
          <cell r="DF2" t="str">
            <v>week 108</v>
          </cell>
          <cell r="DG2" t="str">
            <v>week 109</v>
          </cell>
          <cell r="DH2" t="str">
            <v>week 110</v>
          </cell>
          <cell r="DI2" t="str">
            <v>week 111</v>
          </cell>
          <cell r="DJ2" t="str">
            <v>week 112</v>
          </cell>
          <cell r="DK2" t="str">
            <v>week 113</v>
          </cell>
          <cell r="DL2" t="str">
            <v>week 114</v>
          </cell>
          <cell r="DM2" t="str">
            <v>week 115</v>
          </cell>
          <cell r="DN2" t="str">
            <v>week 116</v>
          </cell>
          <cell r="DO2" t="str">
            <v>week 117</v>
          </cell>
          <cell r="DP2" t="str">
            <v>week 118</v>
          </cell>
          <cell r="DQ2" t="str">
            <v>week 119</v>
          </cell>
          <cell r="DR2" t="str">
            <v>week 120</v>
          </cell>
          <cell r="DS2" t="str">
            <v>week 121</v>
          </cell>
          <cell r="DT2" t="str">
            <v>week 122</v>
          </cell>
          <cell r="DU2" t="str">
            <v>week 123</v>
          </cell>
          <cell r="DV2" t="str">
            <v>week 124</v>
          </cell>
          <cell r="DW2" t="str">
            <v>week 125</v>
          </cell>
          <cell r="DX2" t="str">
            <v>week 126</v>
          </cell>
          <cell r="DY2" t="str">
            <v>week 127</v>
          </cell>
          <cell r="DZ2" t="str">
            <v>week 128</v>
          </cell>
          <cell r="EA2" t="str">
            <v>week 129</v>
          </cell>
          <cell r="EB2" t="str">
            <v>week 130</v>
          </cell>
          <cell r="EC2" t="str">
            <v>week 131</v>
          </cell>
          <cell r="ED2" t="str">
            <v>week 132</v>
          </cell>
          <cell r="EE2" t="str">
            <v>week 133</v>
          </cell>
          <cell r="EF2" t="str">
            <v>week 134</v>
          </cell>
          <cell r="EG2" t="str">
            <v>week 135</v>
          </cell>
          <cell r="EH2" t="str">
            <v>week 136</v>
          </cell>
          <cell r="EI2" t="str">
            <v>week 137</v>
          </cell>
          <cell r="EJ2" t="str">
            <v>week 138</v>
          </cell>
          <cell r="EK2" t="str">
            <v>week 139</v>
          </cell>
          <cell r="EL2" t="str">
            <v>week 140</v>
          </cell>
          <cell r="EM2" t="str">
            <v>week 141</v>
          </cell>
          <cell r="EN2" t="str">
            <v>week 142</v>
          </cell>
          <cell r="EO2" t="str">
            <v>week 143</v>
          </cell>
          <cell r="EP2" t="str">
            <v>week 144</v>
          </cell>
          <cell r="EQ2" t="str">
            <v>week 145</v>
          </cell>
          <cell r="ER2" t="str">
            <v>week 146</v>
          </cell>
          <cell r="ES2" t="str">
            <v>week 147</v>
          </cell>
          <cell r="ET2" t="str">
            <v>week 148</v>
          </cell>
          <cell r="EU2" t="str">
            <v>week 149</v>
          </cell>
          <cell r="EV2" t="str">
            <v>week 150</v>
          </cell>
          <cell r="EW2" t="str">
            <v>week 151</v>
          </cell>
          <cell r="EX2" t="str">
            <v>week 152</v>
          </cell>
          <cell r="EY2" t="str">
            <v>week 153</v>
          </cell>
          <cell r="EZ2" t="str">
            <v>week 154</v>
          </cell>
          <cell r="FA2" t="str">
            <v>week 155</v>
          </cell>
          <cell r="FB2" t="str">
            <v>week 156</v>
          </cell>
          <cell r="FC2" t="str">
            <v>week 157</v>
          </cell>
          <cell r="FD2" t="str">
            <v>week 158</v>
          </cell>
          <cell r="FE2" t="str">
            <v>week 159</v>
          </cell>
          <cell r="FF2" t="str">
            <v>week 160</v>
          </cell>
          <cell r="FG2" t="str">
            <v>week 161</v>
          </cell>
          <cell r="FH2" t="str">
            <v>week 162</v>
          </cell>
          <cell r="FI2" t="str">
            <v>week 163</v>
          </cell>
          <cell r="FJ2" t="str">
            <v>week 164</v>
          </cell>
          <cell r="FK2" t="str">
            <v>week 165</v>
          </cell>
          <cell r="FL2" t="str">
            <v>week 166</v>
          </cell>
          <cell r="FM2" t="str">
            <v>week 167</v>
          </cell>
          <cell r="FN2" t="str">
            <v>week 168</v>
          </cell>
          <cell r="FO2" t="str">
            <v>week 169</v>
          </cell>
          <cell r="FP2" t="str">
            <v>week 170</v>
          </cell>
          <cell r="FQ2" t="str">
            <v>week 171</v>
          </cell>
          <cell r="FR2" t="str">
            <v>week 172</v>
          </cell>
          <cell r="FS2" t="str">
            <v>week 173</v>
          </cell>
          <cell r="FT2" t="str">
            <v>week 174</v>
          </cell>
          <cell r="FU2" t="str">
            <v>week 175</v>
          </cell>
          <cell r="FV2" t="str">
            <v>week 176</v>
          </cell>
          <cell r="FW2" t="str">
            <v>week 177</v>
          </cell>
          <cell r="FX2" t="str">
            <v>week 178</v>
          </cell>
          <cell r="FY2" t="str">
            <v>week 179</v>
          </cell>
          <cell r="FZ2" t="str">
            <v>week 180</v>
          </cell>
          <cell r="GA2" t="str">
            <v>week 181</v>
          </cell>
          <cell r="GB2" t="str">
            <v>week 182</v>
          </cell>
          <cell r="GC2" t="str">
            <v>week 183</v>
          </cell>
          <cell r="GD2" t="str">
            <v>week 184</v>
          </cell>
          <cell r="GE2" t="str">
            <v>week 185</v>
          </cell>
          <cell r="GF2" t="str">
            <v>week 186</v>
          </cell>
          <cell r="GG2" t="str">
            <v>week 187</v>
          </cell>
          <cell r="GH2" t="str">
            <v>week 188</v>
          </cell>
          <cell r="GI2" t="str">
            <v>week 189</v>
          </cell>
          <cell r="GJ2" t="str">
            <v>week 190</v>
          </cell>
          <cell r="GK2" t="str">
            <v>week 191</v>
          </cell>
          <cell r="GL2" t="str">
            <v>week 192</v>
          </cell>
          <cell r="GM2" t="str">
            <v>week 193</v>
          </cell>
          <cell r="GN2" t="str">
            <v>week 194</v>
          </cell>
          <cell r="GO2" t="str">
            <v>week 195</v>
          </cell>
          <cell r="GP2" t="str">
            <v>week 196</v>
          </cell>
          <cell r="GQ2" t="str">
            <v>week 197</v>
          </cell>
          <cell r="GR2" t="str">
            <v>week 198</v>
          </cell>
          <cell r="GS2" t="str">
            <v>week 199</v>
          </cell>
          <cell r="GT2" t="str">
            <v>week 200</v>
          </cell>
          <cell r="GU2" t="str">
            <v>week 201</v>
          </cell>
          <cell r="GV2" t="str">
            <v>week 202</v>
          </cell>
          <cell r="GW2" t="str">
            <v>week 203</v>
          </cell>
          <cell r="GX2" t="str">
            <v>week 204</v>
          </cell>
          <cell r="GY2" t="str">
            <v>week 205</v>
          </cell>
          <cell r="GZ2" t="str">
            <v>week 206</v>
          </cell>
          <cell r="HA2" t="str">
            <v>week 207</v>
          </cell>
          <cell r="HB2" t="str">
            <v>week 208</v>
          </cell>
          <cell r="HC2" t="str">
            <v>week 209</v>
          </cell>
          <cell r="HD2" t="str">
            <v>week 210</v>
          </cell>
          <cell r="HE2" t="str">
            <v>week 211</v>
          </cell>
          <cell r="HF2" t="str">
            <v>week 212</v>
          </cell>
          <cell r="HG2" t="str">
            <v>week 213</v>
          </cell>
          <cell r="HH2" t="str">
            <v>week 214</v>
          </cell>
          <cell r="HI2" t="str">
            <v>week 215</v>
          </cell>
          <cell r="HJ2" t="str">
            <v>week 216</v>
          </cell>
          <cell r="HK2" t="str">
            <v>week 217</v>
          </cell>
          <cell r="HL2" t="str">
            <v>week 218</v>
          </cell>
          <cell r="HM2" t="str">
            <v>week 219</v>
          </cell>
          <cell r="HN2" t="str">
            <v>week 220</v>
          </cell>
          <cell r="HO2" t="str">
            <v>week 221</v>
          </cell>
          <cell r="HP2" t="str">
            <v>week 222</v>
          </cell>
          <cell r="HQ2" t="str">
            <v>week 223</v>
          </cell>
          <cell r="HR2" t="str">
            <v>week 224</v>
          </cell>
          <cell r="HS2" t="str">
            <v>week 225</v>
          </cell>
          <cell r="HT2" t="str">
            <v>week 226</v>
          </cell>
          <cell r="HU2" t="str">
            <v>week 227</v>
          </cell>
          <cell r="HV2" t="str">
            <v>week 228</v>
          </cell>
          <cell r="HW2" t="str">
            <v>week 229</v>
          </cell>
          <cell r="HX2" t="str">
            <v>week 230</v>
          </cell>
          <cell r="HY2" t="str">
            <v>week 231</v>
          </cell>
          <cell r="HZ2" t="str">
            <v>week 232</v>
          </cell>
          <cell r="IA2" t="str">
            <v>week 233</v>
          </cell>
          <cell r="IB2" t="str">
            <v>week 234</v>
          </cell>
          <cell r="IC2" t="str">
            <v>week 235</v>
          </cell>
          <cell r="ID2" t="str">
            <v>week 236</v>
          </cell>
          <cell r="IE2" t="str">
            <v>week 237</v>
          </cell>
          <cell r="IF2" t="str">
            <v>week 238</v>
          </cell>
          <cell r="IG2" t="str">
            <v>week 239</v>
          </cell>
          <cell r="IH2" t="str">
            <v>week 240</v>
          </cell>
          <cell r="II2" t="str">
            <v>week 241</v>
          </cell>
          <cell r="IJ2" t="str">
            <v>week 242</v>
          </cell>
          <cell r="IK2" t="str">
            <v>week 243</v>
          </cell>
          <cell r="IL2" t="str">
            <v>week 244</v>
          </cell>
          <cell r="IM2" t="str">
            <v>week 245</v>
          </cell>
          <cell r="IN2" t="str">
            <v>week 246</v>
          </cell>
          <cell r="IO2" t="str">
            <v>week 247</v>
          </cell>
          <cell r="IP2" t="str">
            <v>week 248</v>
          </cell>
          <cell r="IQ2" t="str">
            <v>week 249</v>
          </cell>
          <cell r="IR2" t="str">
            <v>week 250</v>
          </cell>
          <cell r="IS2" t="str">
            <v>week 251</v>
          </cell>
          <cell r="IT2" t="str">
            <v>week 252</v>
          </cell>
          <cell r="IU2" t="str">
            <v>week 253</v>
          </cell>
          <cell r="IV2" t="str">
            <v>week 254</v>
          </cell>
        </row>
      </sheetData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  <sheetName val="Bilans"/>
      <sheetName val="RZiSP"/>
      <sheetName val="RZiSK"/>
      <sheetName val="CF"/>
      <sheetName val="ZK"/>
      <sheetName val="N1"/>
      <sheetName val="N2"/>
      <sheetName val="N3"/>
      <sheetName val="N4"/>
      <sheetName val="N5"/>
      <sheetName val="N6"/>
      <sheetName val="N7"/>
      <sheetName val="N8-9"/>
      <sheetName val="N10"/>
      <sheetName val="N11-12"/>
      <sheetName val="N14"/>
      <sheetName val="N13"/>
      <sheetName val="N15-16"/>
      <sheetName val="N17"/>
      <sheetName val="Kontakt"/>
    </sheetNames>
    <sheetDataSet>
      <sheetData sheetId="0" refreshError="1">
        <row r="175">
          <cell r="AX175" t="str">
            <v>01.01-31.12.2005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2"/>
  <sheetViews>
    <sheetView topLeftCell="A28" zoomScale="90" zoomScaleNormal="90" workbookViewId="0">
      <selection activeCell="B53" sqref="B53"/>
    </sheetView>
  </sheetViews>
  <sheetFormatPr defaultRowHeight="15"/>
  <cols>
    <col min="1" max="1" width="12.7109375" customWidth="1"/>
    <col min="2" max="2" width="117" bestFit="1" customWidth="1"/>
  </cols>
  <sheetData>
    <row r="3" spans="2:2">
      <c r="B3" t="s">
        <v>7</v>
      </c>
    </row>
    <row r="4" spans="2:2">
      <c r="B4" t="s">
        <v>8</v>
      </c>
    </row>
    <row r="5" spans="2:2">
      <c r="B5" t="s">
        <v>9</v>
      </c>
    </row>
    <row r="7" spans="2:2">
      <c r="B7" t="s">
        <v>13</v>
      </c>
    </row>
    <row r="8" spans="2:2">
      <c r="B8" t="s">
        <v>14</v>
      </c>
    </row>
    <row r="9" spans="2:2">
      <c r="B9" t="s">
        <v>15</v>
      </c>
    </row>
    <row r="10" spans="2:2">
      <c r="B10" t="s">
        <v>20</v>
      </c>
    </row>
    <row r="11" spans="2:2">
      <c r="B11" t="s">
        <v>21</v>
      </c>
    </row>
    <row r="12" spans="2:2">
      <c r="B12" t="s">
        <v>22</v>
      </c>
    </row>
    <row r="15" spans="2:2">
      <c r="B15" t="s">
        <v>16</v>
      </c>
    </row>
    <row r="16" spans="2:2">
      <c r="B16" t="s">
        <v>17</v>
      </c>
    </row>
    <row r="19" spans="1:2">
      <c r="B19" t="s">
        <v>11</v>
      </c>
    </row>
    <row r="20" spans="1:2">
      <c r="B20" t="s">
        <v>18</v>
      </c>
    </row>
    <row r="21" spans="1:2">
      <c r="B21" t="s">
        <v>12</v>
      </c>
    </row>
    <row r="22" spans="1:2">
      <c r="B22" t="s">
        <v>19</v>
      </c>
    </row>
    <row r="24" spans="1:2">
      <c r="B24" t="s">
        <v>24</v>
      </c>
    </row>
    <row r="25" spans="1:2">
      <c r="B25" t="s">
        <v>25</v>
      </c>
    </row>
    <row r="28" spans="1:2">
      <c r="A28" s="12">
        <v>43236</v>
      </c>
    </row>
    <row r="29" spans="1:2">
      <c r="B29" t="s">
        <v>306</v>
      </c>
    </row>
    <row r="30" spans="1:2">
      <c r="B30" t="s">
        <v>307</v>
      </c>
    </row>
    <row r="31" spans="1:2">
      <c r="B31" t="s">
        <v>308</v>
      </c>
    </row>
    <row r="32" spans="1:2">
      <c r="B32" t="s">
        <v>309</v>
      </c>
    </row>
    <row r="34" spans="1:2">
      <c r="A34" t="s">
        <v>1110</v>
      </c>
    </row>
    <row r="35" spans="1:2">
      <c r="B35" t="s">
        <v>27</v>
      </c>
    </row>
    <row r="36" spans="1:2">
      <c r="B36" t="s">
        <v>28</v>
      </c>
    </row>
    <row r="37" spans="1:2">
      <c r="B37" t="s">
        <v>29</v>
      </c>
    </row>
    <row r="39" spans="1:2">
      <c r="A39" s="12">
        <v>43326</v>
      </c>
    </row>
    <row r="40" spans="1:2">
      <c r="B40" t="s">
        <v>1367</v>
      </c>
    </row>
    <row r="41" spans="1:2">
      <c r="B41" t="s">
        <v>1368</v>
      </c>
    </row>
    <row r="42" spans="1:2">
      <c r="B42" t="s">
        <v>1369</v>
      </c>
    </row>
    <row r="44" spans="1:2">
      <c r="A44" s="12">
        <v>43332</v>
      </c>
    </row>
    <row r="45" spans="1:2">
      <c r="B45" t="s">
        <v>1371</v>
      </c>
    </row>
    <row r="46" spans="1:2">
      <c r="B46" t="s">
        <v>1370</v>
      </c>
    </row>
    <row r="48" spans="1:2">
      <c r="A48" s="12">
        <v>43336</v>
      </c>
    </row>
    <row r="49" spans="1:2">
      <c r="B49" t="s">
        <v>1384</v>
      </c>
    </row>
    <row r="51" spans="1:2">
      <c r="A51" s="12">
        <v>43342</v>
      </c>
    </row>
    <row r="52" spans="1:2">
      <c r="B52" t="s">
        <v>1391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"/>
  <sheetViews>
    <sheetView workbookViewId="0">
      <selection activeCell="D14" sqref="D14"/>
    </sheetView>
  </sheetViews>
  <sheetFormatPr defaultRowHeight="15"/>
  <cols>
    <col min="2" max="2" width="26.5703125" customWidth="1"/>
    <col min="5" max="5" width="18.140625" bestFit="1" customWidth="1"/>
    <col min="6" max="6" width="12.7109375" bestFit="1" customWidth="1"/>
    <col min="8" max="8" width="12.140625" bestFit="1" customWidth="1"/>
    <col min="9" max="9" width="14.28515625" bestFit="1" customWidth="1"/>
  </cols>
  <sheetData>
    <row r="3" spans="2:9" s="1" customFormat="1">
      <c r="B3" s="1" t="s">
        <v>2</v>
      </c>
      <c r="C3" s="1" t="s">
        <v>1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10</v>
      </c>
      <c r="I3" s="1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4"/>
  <sheetViews>
    <sheetView tabSelected="1" zoomScale="90" zoomScaleNormal="90" workbookViewId="0">
      <pane ySplit="6" topLeftCell="A7" activePane="bottomLeft" state="frozen"/>
      <selection pane="bottomLeft" activeCell="L6" sqref="L6"/>
    </sheetView>
  </sheetViews>
  <sheetFormatPr defaultColWidth="9.140625" defaultRowHeight="14.25"/>
  <cols>
    <col min="1" max="1" width="2.85546875" style="159" customWidth="1"/>
    <col min="2" max="4" width="12.28515625" style="159" customWidth="1"/>
    <col min="5" max="5" width="61.85546875" style="159" customWidth="1"/>
    <col min="6" max="6" width="9.85546875" style="171" customWidth="1"/>
    <col min="7" max="7" width="12" style="167" customWidth="1"/>
    <col min="8" max="8" width="14.5703125" style="159" customWidth="1"/>
    <col min="9" max="9" width="10.140625" style="159" customWidth="1"/>
    <col min="10" max="10" width="13.5703125" style="159" customWidth="1"/>
    <col min="11" max="11" width="14.7109375" style="159" customWidth="1"/>
    <col min="12" max="12" width="15.28515625" style="159" customWidth="1"/>
    <col min="13" max="14" width="9.140625" style="159"/>
    <col min="15" max="15" width="13.85546875" style="159" bestFit="1" customWidth="1"/>
    <col min="16" max="16384" width="9.140625" style="159"/>
  </cols>
  <sheetData>
    <row r="1" spans="2:12" ht="15.75">
      <c r="B1" s="158" t="s">
        <v>1457</v>
      </c>
      <c r="C1" s="158"/>
      <c r="D1" s="158"/>
      <c r="E1" s="158"/>
      <c r="F1" s="170"/>
      <c r="L1" s="159" t="s">
        <v>1455</v>
      </c>
    </row>
    <row r="2" spans="2:12" ht="15">
      <c r="B2" s="181" t="s">
        <v>1458</v>
      </c>
    </row>
    <row r="3" spans="2:12" ht="15">
      <c r="B3" s="181" t="s">
        <v>1459</v>
      </c>
    </row>
    <row r="4" spans="2:12" ht="15">
      <c r="B4" s="181"/>
    </row>
    <row r="5" spans="2:12">
      <c r="B5" s="182">
        <v>1</v>
      </c>
      <c r="C5" s="182"/>
      <c r="D5" s="182"/>
      <c r="E5" s="182"/>
      <c r="F5" s="172">
        <v>2</v>
      </c>
      <c r="G5" s="172">
        <v>3</v>
      </c>
      <c r="H5" s="172">
        <v>4</v>
      </c>
      <c r="I5" s="172">
        <v>5</v>
      </c>
      <c r="J5" s="172">
        <v>6</v>
      </c>
      <c r="K5" s="172">
        <v>7</v>
      </c>
      <c r="L5" s="172">
        <v>8</v>
      </c>
    </row>
    <row r="6" spans="2:12" ht="42.75">
      <c r="B6" s="183" t="s">
        <v>1434</v>
      </c>
      <c r="C6" s="183"/>
      <c r="D6" s="183"/>
      <c r="E6" s="183"/>
      <c r="F6" s="173" t="s">
        <v>1435</v>
      </c>
      <c r="G6" s="168" t="s">
        <v>1436</v>
      </c>
      <c r="H6" s="160" t="s">
        <v>1437</v>
      </c>
      <c r="I6" s="160" t="s">
        <v>1438</v>
      </c>
      <c r="J6" s="160" t="s">
        <v>1439</v>
      </c>
      <c r="K6" s="160" t="s">
        <v>1460</v>
      </c>
      <c r="L6" s="160" t="s">
        <v>1461</v>
      </c>
    </row>
    <row r="7" spans="2:12">
      <c r="B7" s="161"/>
      <c r="C7" s="161"/>
      <c r="D7" s="161"/>
      <c r="E7" s="161"/>
      <c r="F7" s="174"/>
      <c r="G7" s="169"/>
      <c r="H7" s="162"/>
      <c r="I7" s="162"/>
      <c r="J7" s="162"/>
      <c r="K7" s="162"/>
      <c r="L7" s="162"/>
    </row>
    <row r="8" spans="2:12" ht="15">
      <c r="B8" s="163" t="s">
        <v>1440</v>
      </c>
      <c r="C8" s="162"/>
      <c r="D8" s="162"/>
      <c r="E8" s="162"/>
      <c r="F8" s="174"/>
      <c r="G8" s="169"/>
      <c r="H8" s="162"/>
      <c r="I8" s="162"/>
      <c r="J8" s="162"/>
      <c r="K8" s="162"/>
      <c r="L8" s="162"/>
    </row>
    <row r="9" spans="2:12" ht="15">
      <c r="B9" s="163" t="s">
        <v>1456</v>
      </c>
      <c r="C9" s="163"/>
      <c r="D9" s="163"/>
      <c r="E9" s="163"/>
      <c r="F9" s="175"/>
      <c r="G9" s="169"/>
      <c r="H9" s="162"/>
      <c r="I9" s="162"/>
      <c r="J9" s="162"/>
      <c r="K9" s="162"/>
      <c r="L9" s="162"/>
    </row>
    <row r="10" spans="2:12">
      <c r="B10" s="164" t="s">
        <v>1441</v>
      </c>
      <c r="C10" s="164"/>
      <c r="D10" s="164"/>
      <c r="E10" s="164"/>
      <c r="F10" s="174">
        <v>1200</v>
      </c>
      <c r="G10" s="169"/>
      <c r="H10" s="169"/>
      <c r="I10" s="176"/>
      <c r="J10" s="177"/>
      <c r="K10" s="177"/>
      <c r="L10" s="177"/>
    </row>
    <row r="11" spans="2:12">
      <c r="B11" s="164" t="s">
        <v>1442</v>
      </c>
      <c r="C11" s="164"/>
      <c r="D11" s="164"/>
      <c r="E11" s="164"/>
      <c r="F11" s="174">
        <v>80</v>
      </c>
      <c r="G11" s="169"/>
      <c r="H11" s="169"/>
      <c r="I11" s="176"/>
      <c r="J11" s="177"/>
      <c r="K11" s="177"/>
      <c r="L11" s="177"/>
    </row>
    <row r="12" spans="2:12">
      <c r="B12" s="164" t="s">
        <v>1443</v>
      </c>
      <c r="C12" s="164"/>
      <c r="D12" s="164"/>
      <c r="E12" s="164"/>
      <c r="F12" s="174">
        <v>200</v>
      </c>
      <c r="G12" s="169"/>
      <c r="H12" s="169"/>
      <c r="I12" s="176"/>
      <c r="J12" s="177"/>
      <c r="K12" s="177"/>
      <c r="L12" s="177"/>
    </row>
    <row r="13" spans="2:12">
      <c r="B13" s="164" t="s">
        <v>1444</v>
      </c>
      <c r="C13" s="164"/>
      <c r="D13" s="164"/>
      <c r="E13" s="164"/>
      <c r="F13" s="174">
        <v>1200</v>
      </c>
      <c r="G13" s="169"/>
      <c r="H13" s="169"/>
      <c r="I13" s="176"/>
      <c r="J13" s="177"/>
      <c r="K13" s="177"/>
      <c r="L13" s="177"/>
    </row>
    <row r="14" spans="2:12">
      <c r="B14" s="164" t="s">
        <v>1445</v>
      </c>
      <c r="C14" s="164"/>
      <c r="D14" s="164"/>
      <c r="E14" s="164"/>
      <c r="F14" s="174">
        <v>3280</v>
      </c>
      <c r="G14" s="169"/>
      <c r="H14" s="169"/>
      <c r="I14" s="176"/>
      <c r="J14" s="177"/>
      <c r="K14" s="177"/>
      <c r="L14" s="177"/>
    </row>
    <row r="15" spans="2:12">
      <c r="B15" s="164" t="s">
        <v>1446</v>
      </c>
      <c r="C15" s="164"/>
      <c r="D15" s="164"/>
      <c r="E15" s="164"/>
      <c r="F15" s="174">
        <v>2500</v>
      </c>
      <c r="G15" s="169"/>
      <c r="H15" s="169"/>
      <c r="I15" s="176"/>
      <c r="J15" s="177"/>
      <c r="K15" s="177"/>
      <c r="L15" s="177"/>
    </row>
    <row r="16" spans="2:12">
      <c r="B16" s="164" t="s">
        <v>1447</v>
      </c>
      <c r="C16" s="164"/>
      <c r="D16" s="164"/>
      <c r="E16" s="164"/>
      <c r="F16" s="174">
        <v>50</v>
      </c>
      <c r="G16" s="169"/>
      <c r="H16" s="169"/>
      <c r="I16" s="176"/>
      <c r="J16" s="177"/>
      <c r="K16" s="177"/>
      <c r="L16" s="177"/>
    </row>
    <row r="17" spans="2:15">
      <c r="B17" s="165" t="s">
        <v>1448</v>
      </c>
      <c r="C17" s="164"/>
      <c r="D17" s="164"/>
      <c r="E17" s="164"/>
      <c r="F17" s="174"/>
      <c r="G17" s="169"/>
      <c r="H17" s="169"/>
      <c r="I17" s="162"/>
      <c r="J17" s="177"/>
      <c r="K17" s="177"/>
      <c r="L17" s="177"/>
    </row>
    <row r="18" spans="2:15">
      <c r="B18" s="164" t="s">
        <v>1441</v>
      </c>
      <c r="C18" s="164"/>
      <c r="D18" s="164"/>
      <c r="E18" s="164"/>
      <c r="F18" s="174">
        <v>100</v>
      </c>
      <c r="G18" s="169"/>
      <c r="H18" s="169"/>
      <c r="I18" s="176"/>
      <c r="J18" s="177"/>
      <c r="K18" s="177"/>
      <c r="L18" s="177"/>
    </row>
    <row r="19" spans="2:15">
      <c r="B19" s="164" t="s">
        <v>1442</v>
      </c>
      <c r="C19" s="164"/>
      <c r="D19" s="164"/>
      <c r="E19" s="164"/>
      <c r="F19" s="174">
        <v>10</v>
      </c>
      <c r="G19" s="169"/>
      <c r="H19" s="169"/>
      <c r="I19" s="176"/>
      <c r="J19" s="177"/>
      <c r="K19" s="177"/>
      <c r="L19" s="177"/>
    </row>
    <row r="20" spans="2:15">
      <c r="B20" s="164" t="s">
        <v>1443</v>
      </c>
      <c r="C20" s="164"/>
      <c r="D20" s="164"/>
      <c r="E20" s="164"/>
      <c r="F20" s="174">
        <v>15</v>
      </c>
      <c r="G20" s="169"/>
      <c r="H20" s="169"/>
      <c r="I20" s="176"/>
      <c r="J20" s="177"/>
      <c r="K20" s="177"/>
      <c r="L20" s="177"/>
    </row>
    <row r="21" spans="2:15">
      <c r="B21" s="164" t="s">
        <v>1444</v>
      </c>
      <c r="C21" s="164"/>
      <c r="D21" s="164"/>
      <c r="E21" s="164"/>
      <c r="F21" s="174">
        <v>100</v>
      </c>
      <c r="G21" s="169"/>
      <c r="H21" s="169"/>
      <c r="I21" s="176"/>
      <c r="J21" s="177"/>
      <c r="K21" s="177"/>
      <c r="L21" s="177"/>
    </row>
    <row r="22" spans="2:15">
      <c r="B22" s="164" t="s">
        <v>1445</v>
      </c>
      <c r="C22" s="164"/>
      <c r="D22" s="164"/>
      <c r="E22" s="164"/>
      <c r="F22" s="174">
        <v>100</v>
      </c>
      <c r="G22" s="169"/>
      <c r="H22" s="169"/>
      <c r="I22" s="176"/>
      <c r="J22" s="177"/>
      <c r="K22" s="177"/>
      <c r="L22" s="177"/>
    </row>
    <row r="23" spans="2:15">
      <c r="B23" s="164" t="s">
        <v>1446</v>
      </c>
      <c r="C23" s="164"/>
      <c r="D23" s="164"/>
      <c r="E23" s="164"/>
      <c r="F23" s="174">
        <v>50</v>
      </c>
      <c r="G23" s="169"/>
      <c r="H23" s="169"/>
      <c r="I23" s="176"/>
      <c r="J23" s="177"/>
      <c r="K23" s="177"/>
      <c r="L23" s="177"/>
    </row>
    <row r="24" spans="2:15">
      <c r="B24" s="164" t="s">
        <v>1447</v>
      </c>
      <c r="C24" s="164"/>
      <c r="D24" s="164"/>
      <c r="E24" s="164"/>
      <c r="F24" s="174">
        <v>5</v>
      </c>
      <c r="G24" s="169"/>
      <c r="H24" s="169"/>
      <c r="I24" s="176"/>
      <c r="J24" s="177"/>
      <c r="K24" s="177"/>
      <c r="L24" s="177"/>
    </row>
    <row r="25" spans="2:15">
      <c r="B25" s="165" t="s">
        <v>1449</v>
      </c>
      <c r="C25" s="164"/>
      <c r="D25" s="164"/>
      <c r="E25" s="164"/>
      <c r="F25" s="174"/>
      <c r="G25" s="169"/>
      <c r="H25" s="169"/>
      <c r="I25" s="162"/>
      <c r="J25" s="177"/>
      <c r="K25" s="177"/>
      <c r="L25" s="177"/>
    </row>
    <row r="26" spans="2:15">
      <c r="B26" s="164" t="s">
        <v>1441</v>
      </c>
      <c r="C26" s="164"/>
      <c r="D26" s="164"/>
      <c r="E26" s="164"/>
      <c r="F26" s="174">
        <v>150</v>
      </c>
      <c r="G26" s="169"/>
      <c r="H26" s="169"/>
      <c r="I26" s="176"/>
      <c r="J26" s="177"/>
      <c r="K26" s="177"/>
      <c r="L26" s="177"/>
    </row>
    <row r="27" spans="2:15">
      <c r="B27" s="164" t="s">
        <v>1442</v>
      </c>
      <c r="C27" s="164"/>
      <c r="D27" s="164"/>
      <c r="E27" s="164"/>
      <c r="F27" s="174">
        <v>10</v>
      </c>
      <c r="G27" s="169"/>
      <c r="H27" s="169"/>
      <c r="I27" s="176"/>
      <c r="J27" s="177"/>
      <c r="K27" s="177"/>
      <c r="L27" s="177"/>
    </row>
    <row r="28" spans="2:15">
      <c r="B28" s="164" t="s">
        <v>1443</v>
      </c>
      <c r="C28" s="164"/>
      <c r="D28" s="164"/>
      <c r="E28" s="164"/>
      <c r="F28" s="174">
        <v>10</v>
      </c>
      <c r="G28" s="169"/>
      <c r="H28" s="169"/>
      <c r="I28" s="176"/>
      <c r="J28" s="177"/>
      <c r="K28" s="177"/>
      <c r="L28" s="177"/>
    </row>
    <row r="29" spans="2:15">
      <c r="B29" s="164" t="s">
        <v>1444</v>
      </c>
      <c r="C29" s="164"/>
      <c r="D29" s="164"/>
      <c r="E29" s="164"/>
      <c r="F29" s="174">
        <v>500</v>
      </c>
      <c r="G29" s="169"/>
      <c r="H29" s="169"/>
      <c r="I29" s="176"/>
      <c r="J29" s="177"/>
      <c r="K29" s="177"/>
      <c r="L29" s="177"/>
    </row>
    <row r="30" spans="2:15">
      <c r="B30" s="164" t="s">
        <v>1445</v>
      </c>
      <c r="C30" s="164"/>
      <c r="D30" s="164"/>
      <c r="E30" s="164"/>
      <c r="F30" s="174">
        <v>400</v>
      </c>
      <c r="G30" s="169"/>
      <c r="H30" s="169"/>
      <c r="I30" s="176"/>
      <c r="J30" s="177"/>
      <c r="K30" s="177"/>
      <c r="L30" s="177"/>
    </row>
    <row r="31" spans="2:15">
      <c r="B31" s="164" t="s">
        <v>1446</v>
      </c>
      <c r="C31" s="164"/>
      <c r="D31" s="164"/>
      <c r="E31" s="164"/>
      <c r="F31" s="174">
        <v>190</v>
      </c>
      <c r="G31" s="169"/>
      <c r="H31" s="169"/>
      <c r="I31" s="176"/>
      <c r="J31" s="177"/>
      <c r="K31" s="177"/>
      <c r="L31" s="177"/>
    </row>
    <row r="32" spans="2:15">
      <c r="B32" s="164" t="s">
        <v>1447</v>
      </c>
      <c r="C32" s="164"/>
      <c r="D32" s="164"/>
      <c r="E32" s="164"/>
      <c r="F32" s="174">
        <v>5</v>
      </c>
      <c r="G32" s="169"/>
      <c r="H32" s="169"/>
      <c r="I32" s="176"/>
      <c r="J32" s="177"/>
      <c r="K32" s="177"/>
      <c r="L32" s="177"/>
      <c r="O32" s="180"/>
    </row>
    <row r="33" spans="2:12">
      <c r="B33" s="165" t="s">
        <v>1450</v>
      </c>
      <c r="C33" s="164"/>
      <c r="D33" s="164"/>
      <c r="E33" s="164"/>
      <c r="F33" s="174"/>
      <c r="G33" s="169"/>
      <c r="H33" s="169"/>
      <c r="I33" s="162"/>
      <c r="J33" s="177"/>
      <c r="K33" s="177"/>
      <c r="L33" s="177"/>
    </row>
    <row r="34" spans="2:12" ht="15">
      <c r="B34" s="165" t="s">
        <v>1451</v>
      </c>
      <c r="C34" s="165"/>
      <c r="D34" s="165"/>
      <c r="E34" s="165"/>
      <c r="F34" s="175"/>
      <c r="G34" s="169"/>
      <c r="H34" s="169"/>
      <c r="I34" s="162"/>
      <c r="J34" s="177"/>
      <c r="K34" s="177"/>
      <c r="L34" s="177"/>
    </row>
    <row r="35" spans="2:12">
      <c r="B35" s="164" t="s">
        <v>1441</v>
      </c>
      <c r="C35" s="164"/>
      <c r="D35" s="164"/>
      <c r="E35" s="164"/>
      <c r="F35" s="174">
        <v>125</v>
      </c>
      <c r="G35" s="169"/>
      <c r="H35" s="169"/>
      <c r="I35" s="176"/>
      <c r="J35" s="177"/>
      <c r="K35" s="177"/>
      <c r="L35" s="177"/>
    </row>
    <row r="36" spans="2:12">
      <c r="B36" s="164" t="s">
        <v>1442</v>
      </c>
      <c r="C36" s="164"/>
      <c r="D36" s="164"/>
      <c r="E36" s="164"/>
      <c r="F36" s="174">
        <v>5</v>
      </c>
      <c r="G36" s="169"/>
      <c r="H36" s="169"/>
      <c r="I36" s="176"/>
      <c r="J36" s="177"/>
      <c r="K36" s="177"/>
      <c r="L36" s="177"/>
    </row>
    <row r="37" spans="2:12">
      <c r="B37" s="164" t="s">
        <v>1443</v>
      </c>
      <c r="C37" s="164"/>
      <c r="D37" s="164"/>
      <c r="E37" s="164"/>
      <c r="F37" s="174">
        <v>10</v>
      </c>
      <c r="G37" s="169"/>
      <c r="H37" s="169"/>
      <c r="I37" s="176"/>
      <c r="J37" s="177"/>
      <c r="K37" s="177"/>
      <c r="L37" s="177"/>
    </row>
    <row r="38" spans="2:12">
      <c r="B38" s="164" t="s">
        <v>1444</v>
      </c>
      <c r="C38" s="164"/>
      <c r="D38" s="164"/>
      <c r="E38" s="164"/>
      <c r="F38" s="174">
        <v>150</v>
      </c>
      <c r="G38" s="169"/>
      <c r="H38" s="169"/>
      <c r="I38" s="176"/>
      <c r="J38" s="177"/>
      <c r="K38" s="177"/>
      <c r="L38" s="177"/>
    </row>
    <row r="39" spans="2:12">
      <c r="B39" s="164" t="s">
        <v>1445</v>
      </c>
      <c r="C39" s="164"/>
      <c r="D39" s="164"/>
      <c r="E39" s="164"/>
      <c r="F39" s="174">
        <v>200</v>
      </c>
      <c r="G39" s="169"/>
      <c r="H39" s="169"/>
      <c r="I39" s="176"/>
      <c r="J39" s="177"/>
      <c r="K39" s="177"/>
      <c r="L39" s="177"/>
    </row>
    <row r="40" spans="2:12">
      <c r="B40" s="164" t="s">
        <v>1446</v>
      </c>
      <c r="C40" s="164"/>
      <c r="D40" s="164"/>
      <c r="E40" s="164"/>
      <c r="F40" s="174">
        <v>125</v>
      </c>
      <c r="G40" s="169"/>
      <c r="H40" s="169"/>
      <c r="I40" s="176"/>
      <c r="J40" s="177"/>
      <c r="K40" s="177"/>
      <c r="L40" s="177"/>
    </row>
    <row r="41" spans="2:12">
      <c r="B41" s="164" t="s">
        <v>1447</v>
      </c>
      <c r="C41" s="164"/>
      <c r="D41" s="164"/>
      <c r="E41" s="164"/>
      <c r="F41" s="174">
        <v>10</v>
      </c>
      <c r="G41" s="169"/>
      <c r="H41" s="169"/>
      <c r="I41" s="176"/>
      <c r="J41" s="177"/>
      <c r="K41" s="177"/>
      <c r="L41" s="177"/>
    </row>
    <row r="42" spans="2:12">
      <c r="B42" s="165" t="s">
        <v>1452</v>
      </c>
      <c r="C42" s="164"/>
      <c r="D42" s="164"/>
      <c r="E42" s="164"/>
      <c r="F42" s="174"/>
      <c r="G42" s="169"/>
      <c r="H42" s="169"/>
      <c r="I42" s="162"/>
      <c r="J42" s="177"/>
      <c r="K42" s="177"/>
      <c r="L42" s="177"/>
    </row>
    <row r="43" spans="2:12">
      <c r="B43" s="164" t="s">
        <v>1441</v>
      </c>
      <c r="C43" s="164"/>
      <c r="D43" s="164"/>
      <c r="E43" s="164"/>
      <c r="F43" s="174">
        <v>1</v>
      </c>
      <c r="G43" s="169"/>
      <c r="H43" s="169"/>
      <c r="I43" s="176"/>
      <c r="J43" s="177"/>
      <c r="K43" s="177"/>
      <c r="L43" s="177"/>
    </row>
    <row r="44" spans="2:12">
      <c r="B44" s="164" t="s">
        <v>1442</v>
      </c>
      <c r="C44" s="164"/>
      <c r="D44" s="164"/>
      <c r="E44" s="164"/>
      <c r="F44" s="174">
        <v>1</v>
      </c>
      <c r="G44" s="169"/>
      <c r="H44" s="169"/>
      <c r="I44" s="176"/>
      <c r="J44" s="177"/>
      <c r="K44" s="177"/>
      <c r="L44" s="177"/>
    </row>
    <row r="45" spans="2:12">
      <c r="B45" s="164" t="s">
        <v>1443</v>
      </c>
      <c r="C45" s="164"/>
      <c r="D45" s="164"/>
      <c r="E45" s="164"/>
      <c r="F45" s="174">
        <v>1</v>
      </c>
      <c r="G45" s="169"/>
      <c r="H45" s="169"/>
      <c r="I45" s="176"/>
      <c r="J45" s="177"/>
      <c r="K45" s="177"/>
      <c r="L45" s="177"/>
    </row>
    <row r="46" spans="2:12">
      <c r="B46" s="164" t="s">
        <v>1444</v>
      </c>
      <c r="C46" s="164"/>
      <c r="D46" s="164"/>
      <c r="E46" s="164"/>
      <c r="F46" s="174">
        <v>1</v>
      </c>
      <c r="G46" s="169"/>
      <c r="H46" s="169"/>
      <c r="I46" s="176"/>
      <c r="J46" s="177"/>
      <c r="K46" s="177"/>
      <c r="L46" s="177"/>
    </row>
    <row r="47" spans="2:12">
      <c r="B47" s="164" t="s">
        <v>1445</v>
      </c>
      <c r="C47" s="164"/>
      <c r="D47" s="164"/>
      <c r="E47" s="164"/>
      <c r="F47" s="174">
        <v>1</v>
      </c>
      <c r="G47" s="169"/>
      <c r="H47" s="169"/>
      <c r="I47" s="176"/>
      <c r="J47" s="177"/>
      <c r="K47" s="177"/>
      <c r="L47" s="177"/>
    </row>
    <row r="48" spans="2:12">
      <c r="B48" s="164" t="s">
        <v>1446</v>
      </c>
      <c r="C48" s="164"/>
      <c r="D48" s="164"/>
      <c r="E48" s="164"/>
      <c r="F48" s="174">
        <v>1</v>
      </c>
      <c r="G48" s="169"/>
      <c r="H48" s="169"/>
      <c r="I48" s="176"/>
      <c r="J48" s="177"/>
      <c r="K48" s="177"/>
      <c r="L48" s="177"/>
    </row>
    <row r="49" spans="2:12">
      <c r="B49" s="164" t="s">
        <v>1447</v>
      </c>
      <c r="C49" s="164"/>
      <c r="D49" s="164"/>
      <c r="E49" s="164"/>
      <c r="F49" s="174">
        <v>1</v>
      </c>
      <c r="G49" s="169"/>
      <c r="H49" s="169"/>
      <c r="I49" s="176"/>
      <c r="J49" s="177"/>
      <c r="K49" s="177"/>
      <c r="L49" s="177"/>
    </row>
    <row r="50" spans="2:12" ht="15">
      <c r="B50" s="184" t="s">
        <v>1453</v>
      </c>
      <c r="C50" s="184"/>
      <c r="D50" s="184"/>
      <c r="E50" s="184"/>
      <c r="F50" s="184"/>
      <c r="G50" s="184"/>
      <c r="H50" s="178"/>
      <c r="I50" s="179"/>
      <c r="J50" s="178"/>
      <c r="K50" s="178"/>
      <c r="L50" s="178"/>
    </row>
    <row r="51" spans="2:12">
      <c r="D51" s="166"/>
      <c r="E51" s="166"/>
    </row>
    <row r="54" spans="2:12">
      <c r="B54" s="159" t="s">
        <v>1454</v>
      </c>
    </row>
  </sheetData>
  <mergeCells count="3">
    <mergeCell ref="B5:E5"/>
    <mergeCell ref="B6:E6"/>
    <mergeCell ref="B50:G50"/>
  </mergeCells>
  <pageMargins left="0" right="0" top="0.39370078740157505" bottom="0.39370078740157505" header="0" footer="0"/>
  <pageSetup paperSize="9" scale="70" orientation="landscape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zoomScale="90" zoomScaleNormal="90" workbookViewId="0">
      <selection activeCell="A3" sqref="A3"/>
    </sheetView>
  </sheetViews>
  <sheetFormatPr defaultRowHeight="15"/>
  <cols>
    <col min="1" max="1" width="20.85546875" customWidth="1"/>
    <col min="2" max="2" width="18.85546875" customWidth="1"/>
    <col min="3" max="3" width="46.140625" customWidth="1"/>
    <col min="4" max="4" width="29.85546875" customWidth="1"/>
  </cols>
  <sheetData>
    <row r="1" spans="1:4">
      <c r="A1" t="s">
        <v>1326</v>
      </c>
    </row>
    <row r="3" spans="1:4" ht="15.75">
      <c r="A3" s="121" t="s">
        <v>1327</v>
      </c>
    </row>
    <row r="4" spans="1:4">
      <c r="A4" s="122" t="s">
        <v>1328</v>
      </c>
    </row>
    <row r="5" spans="1:4">
      <c r="A5" s="123" t="s">
        <v>1329</v>
      </c>
    </row>
    <row r="7" spans="1:4">
      <c r="A7" s="122" t="s">
        <v>1330</v>
      </c>
    </row>
    <row r="8" spans="1:4">
      <c r="A8" s="123" t="s">
        <v>1331</v>
      </c>
    </row>
    <row r="9" spans="1:4">
      <c r="A9" s="123"/>
    </row>
    <row r="10" spans="1:4">
      <c r="A10" s="122" t="s">
        <v>1332</v>
      </c>
    </row>
    <row r="11" spans="1:4">
      <c r="A11" s="123" t="s">
        <v>1333</v>
      </c>
    </row>
    <row r="12" spans="1:4">
      <c r="A12" s="123"/>
    </row>
    <row r="13" spans="1:4">
      <c r="A13" t="s">
        <v>1334</v>
      </c>
    </row>
    <row r="14" spans="1:4">
      <c r="A14" t="s">
        <v>23</v>
      </c>
      <c r="B14" t="s">
        <v>1037</v>
      </c>
      <c r="C14" t="s">
        <v>1335</v>
      </c>
      <c r="D14" t="s">
        <v>39</v>
      </c>
    </row>
    <row r="15" spans="1:4">
      <c r="A15" t="s">
        <v>1030</v>
      </c>
      <c r="B15" t="s">
        <v>1036</v>
      </c>
      <c r="C15" t="s">
        <v>1336</v>
      </c>
      <c r="D15" t="s">
        <v>1337</v>
      </c>
    </row>
    <row r="16" spans="1:4">
      <c r="A16" t="s">
        <v>1031</v>
      </c>
      <c r="B16" t="s">
        <v>6</v>
      </c>
      <c r="C16" t="s">
        <v>1338</v>
      </c>
      <c r="D16" t="s">
        <v>1339</v>
      </c>
    </row>
    <row r="17" spans="1:4">
      <c r="A17" t="s">
        <v>1032</v>
      </c>
      <c r="B17" t="s">
        <v>1036</v>
      </c>
      <c r="C17" t="s">
        <v>26</v>
      </c>
      <c r="D17" t="s">
        <v>1340</v>
      </c>
    </row>
    <row r="18" spans="1:4">
      <c r="A18" t="s">
        <v>1033</v>
      </c>
      <c r="B18" t="s">
        <v>6</v>
      </c>
      <c r="C18" t="s">
        <v>1341</v>
      </c>
      <c r="D18" t="s">
        <v>1342</v>
      </c>
    </row>
    <row r="19" spans="1:4">
      <c r="A19" t="s">
        <v>1034</v>
      </c>
      <c r="B19" t="s">
        <v>6</v>
      </c>
      <c r="C19" t="s">
        <v>1343</v>
      </c>
      <c r="D19" t="s">
        <v>1344</v>
      </c>
    </row>
    <row r="20" spans="1:4">
      <c r="A20" t="s">
        <v>1035</v>
      </c>
      <c r="B20" t="s">
        <v>6</v>
      </c>
      <c r="C20" t="s">
        <v>1345</v>
      </c>
      <c r="D20" t="s">
        <v>1346</v>
      </c>
    </row>
    <row r="22" spans="1:4">
      <c r="A22" t="s">
        <v>26</v>
      </c>
    </row>
    <row r="23" spans="1:4">
      <c r="A23" s="123" t="s">
        <v>1347</v>
      </c>
    </row>
    <row r="24" spans="1:4">
      <c r="A24" s="123" t="s">
        <v>1348</v>
      </c>
    </row>
    <row r="25" spans="1:4">
      <c r="A25" t="s">
        <v>1349</v>
      </c>
    </row>
    <row r="26" spans="1:4">
      <c r="A26" s="123" t="s">
        <v>1350</v>
      </c>
    </row>
    <row r="27" spans="1:4">
      <c r="A27" s="123" t="s">
        <v>1351</v>
      </c>
    </row>
    <row r="28" spans="1:4">
      <c r="A28" t="s">
        <v>1352</v>
      </c>
    </row>
    <row r="29" spans="1:4">
      <c r="A29" s="123" t="s">
        <v>1353</v>
      </c>
    </row>
    <row r="30" spans="1:4">
      <c r="A30" s="123"/>
    </row>
    <row r="31" spans="1:4">
      <c r="A31" s="122" t="s">
        <v>1354</v>
      </c>
    </row>
    <row r="32" spans="1:4">
      <c r="A32" s="123" t="s">
        <v>1355</v>
      </c>
    </row>
    <row r="33" spans="1:1">
      <c r="A33" s="123"/>
    </row>
    <row r="34" spans="1:1">
      <c r="A34" s="122" t="s">
        <v>1356</v>
      </c>
    </row>
    <row r="35" spans="1:1">
      <c r="A35" s="123" t="s">
        <v>1357</v>
      </c>
    </row>
    <row r="36" spans="1:1">
      <c r="A36" s="123"/>
    </row>
    <row r="37" spans="1:1">
      <c r="A37" s="123"/>
    </row>
    <row r="38" spans="1:1" ht="15.75">
      <c r="A38" s="121" t="s">
        <v>1358</v>
      </c>
    </row>
    <row r="39" spans="1:1">
      <c r="A39" s="122" t="s">
        <v>1359</v>
      </c>
    </row>
    <row r="40" spans="1:1">
      <c r="A40" s="123" t="s">
        <v>1360</v>
      </c>
    </row>
    <row r="41" spans="1:1">
      <c r="A41" s="123"/>
    </row>
    <row r="42" spans="1:1">
      <c r="A42" s="122" t="s">
        <v>1330</v>
      </c>
    </row>
    <row r="43" spans="1:1">
      <c r="A43" s="123" t="s">
        <v>1361</v>
      </c>
    </row>
    <row r="44" spans="1:1">
      <c r="A44" s="123"/>
    </row>
    <row r="45" spans="1:1">
      <c r="A45" s="122" t="s">
        <v>1362</v>
      </c>
    </row>
    <row r="46" spans="1:1">
      <c r="A46" s="123" t="s">
        <v>1363</v>
      </c>
    </row>
    <row r="47" spans="1:1">
      <c r="A47" s="123"/>
    </row>
    <row r="48" spans="1:1">
      <c r="A48" s="122" t="s">
        <v>1364</v>
      </c>
    </row>
    <row r="49" spans="1:1">
      <c r="A49" s="123" t="s">
        <v>1365</v>
      </c>
    </row>
    <row r="50" spans="1:1">
      <c r="A50" s="123"/>
    </row>
    <row r="51" spans="1:1">
      <c r="A51" t="s">
        <v>1366</v>
      </c>
    </row>
    <row r="52" spans="1:1">
      <c r="A52" s="123"/>
    </row>
    <row r="53" spans="1:1">
      <c r="A53" s="12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0"/>
  <sheetViews>
    <sheetView zoomScale="80" zoomScaleNormal="80" workbookViewId="0">
      <pane ySplit="1" topLeftCell="A2" activePane="bottomLeft" state="frozen"/>
      <selection pane="bottomLeft" activeCell="A20" sqref="A20"/>
    </sheetView>
  </sheetViews>
  <sheetFormatPr defaultColWidth="9.140625" defaultRowHeight="12.75"/>
  <cols>
    <col min="1" max="1" width="13.42578125" style="51" bestFit="1" customWidth="1"/>
    <col min="2" max="2" width="17.5703125" style="51" bestFit="1" customWidth="1"/>
    <col min="3" max="3" width="48.85546875" style="51" customWidth="1"/>
    <col min="4" max="4" width="8.28515625" style="51" bestFit="1" customWidth="1"/>
    <col min="5" max="5" width="17.28515625" style="51" bestFit="1" customWidth="1"/>
    <col min="6" max="8" width="9.140625" style="51"/>
    <col min="9" max="9" width="17.7109375" style="51" bestFit="1" customWidth="1"/>
    <col min="10" max="10" width="40.5703125" style="51" customWidth="1"/>
    <col min="11" max="12" width="9.140625" style="51"/>
    <col min="13" max="13" width="10.5703125" style="51" bestFit="1" customWidth="1"/>
    <col min="14" max="16384" width="9.140625" style="51"/>
  </cols>
  <sheetData>
    <row r="1" spans="1:14">
      <c r="A1" s="51" t="s">
        <v>1135</v>
      </c>
      <c r="B1" s="51" t="s">
        <v>1028</v>
      </c>
      <c r="C1" s="51" t="s">
        <v>1029</v>
      </c>
      <c r="D1" s="52" t="s">
        <v>1137</v>
      </c>
      <c r="E1" s="52" t="s">
        <v>1138</v>
      </c>
      <c r="F1" s="53" t="s">
        <v>1139</v>
      </c>
      <c r="G1" s="53" t="s">
        <v>1140</v>
      </c>
      <c r="H1" s="53" t="s">
        <v>1141</v>
      </c>
      <c r="I1" s="51" t="s">
        <v>1156</v>
      </c>
      <c r="J1" s="51" t="s">
        <v>1157</v>
      </c>
      <c r="K1" s="51" t="s">
        <v>1142</v>
      </c>
      <c r="L1" s="51" t="s">
        <v>1143</v>
      </c>
      <c r="M1" s="52" t="s">
        <v>1144</v>
      </c>
    </row>
    <row r="2" spans="1:14">
      <c r="A2" s="51" t="s">
        <v>1168</v>
      </c>
      <c r="B2" s="51" t="s">
        <v>55</v>
      </c>
      <c r="C2" s="51" t="s">
        <v>56</v>
      </c>
      <c r="D2" s="51" t="s">
        <v>341</v>
      </c>
      <c r="E2" s="51" t="s">
        <v>1145</v>
      </c>
      <c r="F2" s="51">
        <v>42</v>
      </c>
      <c r="G2" s="54">
        <v>60</v>
      </c>
      <c r="H2" s="51">
        <v>9</v>
      </c>
      <c r="I2" s="51" t="str">
        <f>VLOOKUP($D2&amp;$E2&amp;$F2&amp;$H2,Materiały!$B:$K,2,0)</f>
        <v>OM-194-FPFA-014</v>
      </c>
      <c r="J2" s="51" t="str">
        <f>VLOOKUP($I2,Materiały!$C:$K,2,0)</f>
        <v>RĘK P-F F STEAM/EO FORM 100M 420X90MM</v>
      </c>
      <c r="K2" s="51">
        <f t="shared" ref="K2:K7" si="0">MID(J2,SEARCH("FORM",J2)+5,3)/1*100</f>
        <v>10000</v>
      </c>
      <c r="L2" s="51">
        <f>VLOOKUP($I2,Materiały!$C:$K,4,0)</f>
        <v>111.6</v>
      </c>
      <c r="M2" s="51">
        <f t="shared" ref="M2:M8" si="1">L2*(G2/K2)</f>
        <v>0.66959999999999997</v>
      </c>
      <c r="N2" s="51">
        <f>M2*1</f>
        <v>0.66959999999999997</v>
      </c>
    </row>
    <row r="3" spans="1:14">
      <c r="A3" s="51" t="s">
        <v>1169</v>
      </c>
      <c r="B3" s="51" t="s">
        <v>62</v>
      </c>
      <c r="C3" s="51" t="s">
        <v>63</v>
      </c>
      <c r="D3" s="51" t="s">
        <v>341</v>
      </c>
      <c r="E3" s="51" t="s">
        <v>1145</v>
      </c>
      <c r="F3" s="51">
        <v>20</v>
      </c>
      <c r="G3" s="54">
        <v>60</v>
      </c>
      <c r="H3" s="51">
        <v>5</v>
      </c>
      <c r="I3" s="51" t="str">
        <f>VLOOKUP($D3&amp;$E3&amp;$F3&amp;$H3,Materiały!$B:$K,2,0)</f>
        <v>OM-194-FPFA-010</v>
      </c>
      <c r="J3" s="51" t="str">
        <f>VLOOKUP($I3,Materiały!$C:$K,2,0)</f>
        <v>RĘK P-F F STEAM/EO FORM 100M 200X50MM</v>
      </c>
      <c r="K3" s="51">
        <f t="shared" si="0"/>
        <v>10000</v>
      </c>
      <c r="L3" s="51">
        <f>VLOOKUP($I3,Materiały!$C:$K,4,0)</f>
        <v>57.09</v>
      </c>
      <c r="M3" s="51">
        <f t="shared" si="1"/>
        <v>0.34254000000000001</v>
      </c>
      <c r="N3" s="51">
        <f>M3*2</f>
        <v>0.68508000000000002</v>
      </c>
    </row>
    <row r="4" spans="1:14">
      <c r="A4" s="51" t="s">
        <v>1170</v>
      </c>
      <c r="B4" s="51" t="s">
        <v>64</v>
      </c>
      <c r="C4" s="51" t="s">
        <v>65</v>
      </c>
      <c r="D4" s="51" t="s">
        <v>341</v>
      </c>
      <c r="E4" s="51" t="s">
        <v>1145</v>
      </c>
      <c r="F4" s="51">
        <v>15</v>
      </c>
      <c r="G4" s="54">
        <v>40</v>
      </c>
      <c r="H4" s="51">
        <v>5</v>
      </c>
      <c r="I4" s="51" t="str">
        <f>VLOOKUP($D4&amp;$E4&amp;$F4&amp;$H4,Materiały!$B:$K,2,0)</f>
        <v>OM-194-FPFA-009</v>
      </c>
      <c r="J4" s="51" t="str">
        <f>VLOOKUP($I4,Materiały!$C:$K,2,0)</f>
        <v>RĘK P-F F STEAM/EO FORM 100M 150X50MM</v>
      </c>
      <c r="K4" s="51">
        <f t="shared" si="0"/>
        <v>10000</v>
      </c>
      <c r="L4" s="51">
        <f>VLOOKUP($I4,Materiały!$C:$K,4,0)</f>
        <v>46.68</v>
      </c>
      <c r="M4" s="51">
        <f t="shared" si="1"/>
        <v>0.18672</v>
      </c>
      <c r="N4" s="51">
        <f>M4*4</f>
        <v>0.74687999999999999</v>
      </c>
    </row>
    <row r="5" spans="1:14">
      <c r="A5" s="51" t="s">
        <v>1171</v>
      </c>
      <c r="B5" s="51" t="s">
        <v>66</v>
      </c>
      <c r="C5" s="51" t="s">
        <v>67</v>
      </c>
      <c r="D5" s="51" t="s">
        <v>341</v>
      </c>
      <c r="E5" s="51" t="s">
        <v>1145</v>
      </c>
      <c r="F5" s="51">
        <v>15</v>
      </c>
      <c r="G5" s="54">
        <v>20</v>
      </c>
      <c r="H5" s="51">
        <v>5</v>
      </c>
      <c r="I5" s="51" t="str">
        <f>VLOOKUP($D5&amp;$E5&amp;$F5&amp;$H5,Materiały!$B:$K,2,0)</f>
        <v>OM-194-FPFA-009</v>
      </c>
      <c r="J5" s="51" t="str">
        <f>VLOOKUP($I5,Materiały!$C:$K,2,0)</f>
        <v>RĘK P-F F STEAM/EO FORM 100M 150X50MM</v>
      </c>
      <c r="K5" s="51">
        <f t="shared" si="0"/>
        <v>10000</v>
      </c>
      <c r="L5" s="51">
        <f>VLOOKUP($I5,Materiały!$C:$K,4,0)</f>
        <v>46.68</v>
      </c>
      <c r="M5" s="51">
        <f t="shared" si="1"/>
        <v>9.3359999999999999E-2</v>
      </c>
      <c r="N5" s="51">
        <f>M5*6</f>
        <v>0.56015999999999999</v>
      </c>
    </row>
    <row r="6" spans="1:14">
      <c r="A6" s="51" t="s">
        <v>1172</v>
      </c>
      <c r="B6" s="51" t="s">
        <v>68</v>
      </c>
      <c r="C6" s="51" t="s">
        <v>69</v>
      </c>
      <c r="D6" s="51" t="s">
        <v>341</v>
      </c>
      <c r="E6" s="51" t="s">
        <v>1145</v>
      </c>
      <c r="F6" s="51">
        <v>10</v>
      </c>
      <c r="G6" s="54">
        <v>20</v>
      </c>
      <c r="H6" s="51">
        <v>4</v>
      </c>
      <c r="I6" s="51" t="str">
        <f>VLOOKUP($D6&amp;$E6&amp;$F6&amp;$H6,Materiały!$B:$K,2,0)</f>
        <v>OM-194-FPFA-008</v>
      </c>
      <c r="J6" s="51" t="str">
        <f>VLOOKUP($I6,Materiały!$C:$K,2,0)</f>
        <v>RĘK P-F F STEAM/EO FORM 100M 100X40MM</v>
      </c>
      <c r="K6" s="51">
        <f t="shared" si="0"/>
        <v>10000</v>
      </c>
      <c r="L6" s="51">
        <f>VLOOKUP($I6,Materiały!$C:$K,4,0)</f>
        <v>32.82</v>
      </c>
      <c r="M6" s="51">
        <f t="shared" si="1"/>
        <v>6.5640000000000004E-2</v>
      </c>
      <c r="N6" s="51">
        <f>M6*8</f>
        <v>0.52512000000000003</v>
      </c>
    </row>
    <row r="7" spans="1:14">
      <c r="A7" s="51" t="s">
        <v>1173</v>
      </c>
      <c r="B7" s="51" t="s">
        <v>70</v>
      </c>
      <c r="C7" s="51" t="s">
        <v>71</v>
      </c>
      <c r="D7" s="51" t="s">
        <v>341</v>
      </c>
      <c r="E7" s="51" t="s">
        <v>1145</v>
      </c>
      <c r="F7" s="51">
        <v>38</v>
      </c>
      <c r="G7" s="54">
        <v>60</v>
      </c>
      <c r="H7" s="51">
        <v>8</v>
      </c>
      <c r="I7" s="51" t="str">
        <f>VLOOKUP($D7&amp;$E7&amp;$F7&amp;$H7,Materiały!$B:$K,2,0)</f>
        <v>OM-194-FPFA-013</v>
      </c>
      <c r="J7" s="51" t="str">
        <f>VLOOKUP($I7,Materiały!$C:$K,2,0)</f>
        <v>RĘK P-F F STEAM/EO FORM 100M 380X80MM</v>
      </c>
      <c r="K7" s="51">
        <f t="shared" si="0"/>
        <v>10000</v>
      </c>
      <c r="L7" s="51">
        <f>VLOOKUP($I7,Materiały!$C:$K,4,0)</f>
        <v>104.89</v>
      </c>
      <c r="M7" s="51">
        <f t="shared" si="1"/>
        <v>0.62934000000000001</v>
      </c>
      <c r="N7" s="51">
        <f>M7*4/3</f>
        <v>0.83911999999999998</v>
      </c>
    </row>
    <row r="8" spans="1:14">
      <c r="A8" s="51" t="s">
        <v>1208</v>
      </c>
      <c r="B8" s="51" t="s">
        <v>72</v>
      </c>
      <c r="C8" s="51" t="s">
        <v>73</v>
      </c>
      <c r="D8" s="51" t="s">
        <v>341</v>
      </c>
      <c r="E8" s="51" t="s">
        <v>1146</v>
      </c>
      <c r="F8" s="51">
        <f>MID(C8,SEARCH("|",C8)+1,3)/1</f>
        <v>7.5</v>
      </c>
      <c r="G8" s="51">
        <f>MID(C8,SEARCH("DO",C8)+3,2)/1</f>
        <v>20</v>
      </c>
      <c r="H8" s="51">
        <f>1/10</f>
        <v>0.1</v>
      </c>
      <c r="I8" s="51" t="str">
        <f>VLOOKUP($D8&amp;$E8&amp;$F8&amp;$H8,Materiały!$B:$K,2,0)</f>
        <v>OM-194-FPPA-012</v>
      </c>
      <c r="J8" s="51" t="str">
        <f>VLOOKUP($I8,Materiały!$C:$K,2,0)</f>
        <v>RĘK P-F P STEAM/EO/FORM 200M 75MM</v>
      </c>
      <c r="K8" s="51">
        <f>VLOOKUP($D8&amp;$E8&amp;$F8&amp;$H8,Materiały!$B:$K,7,0)</f>
        <v>20000</v>
      </c>
      <c r="L8" s="51">
        <f>VLOOKUP($I8,Materiały!$C:$K,4,0)</f>
        <v>31.96</v>
      </c>
      <c r="M8" s="51">
        <f t="shared" si="1"/>
        <v>3.1960000000000002E-2</v>
      </c>
    </row>
    <row r="9" spans="1:14">
      <c r="A9" s="51" t="s">
        <v>1209</v>
      </c>
      <c r="B9" s="51" t="s">
        <v>74</v>
      </c>
      <c r="C9" s="51" t="s">
        <v>75</v>
      </c>
      <c r="D9" s="51" t="s">
        <v>341</v>
      </c>
      <c r="E9" s="51" t="s">
        <v>1146</v>
      </c>
      <c r="F9" s="51">
        <f t="shared" ref="F9:F27" si="2">MID(C9,SEARCH("|",C9)+1,3)/1</f>
        <v>10</v>
      </c>
      <c r="G9" s="51">
        <f t="shared" ref="G9:G27" si="3">MID(C9,SEARCH("DO",C9)+3,2)/1</f>
        <v>20</v>
      </c>
      <c r="H9" s="51">
        <f t="shared" ref="H9:H27" si="4">1/10</f>
        <v>0.1</v>
      </c>
      <c r="I9" s="51" t="str">
        <f>VLOOKUP($D9&amp;$E9&amp;$F9&amp;$H9,Materiały!$B:$K,2,0)</f>
        <v>OM-194-FPPA-013</v>
      </c>
      <c r="J9" s="51" t="str">
        <f>VLOOKUP($I9,Materiały!$C:$K,2,0)</f>
        <v>RĘK F-P P STEAM/EO/FORM 200M 100MM</v>
      </c>
      <c r="K9" s="51">
        <f>VLOOKUP($D9&amp;$E9&amp;$F9&amp;$H9,Materiały!$B:$K,7,0)</f>
        <v>20000</v>
      </c>
      <c r="L9" s="51">
        <f>VLOOKUP($I9,Materiały!$C:$K,4,0)</f>
        <v>40.28</v>
      </c>
      <c r="M9" s="51">
        <f t="shared" ref="M9:M72" si="5">L9*(G9/K9)</f>
        <v>4.0280000000000003E-2</v>
      </c>
    </row>
    <row r="10" spans="1:14">
      <c r="A10" s="51" t="s">
        <v>1210</v>
      </c>
      <c r="B10" s="51" t="s">
        <v>76</v>
      </c>
      <c r="C10" s="51" t="s">
        <v>77</v>
      </c>
      <c r="D10" s="51" t="s">
        <v>341</v>
      </c>
      <c r="E10" s="51" t="s">
        <v>1146</v>
      </c>
      <c r="F10" s="51">
        <f t="shared" si="2"/>
        <v>12</v>
      </c>
      <c r="G10" s="51">
        <f t="shared" si="3"/>
        <v>20</v>
      </c>
      <c r="H10" s="51">
        <f t="shared" si="4"/>
        <v>0.1</v>
      </c>
      <c r="I10" s="51" t="str">
        <f>VLOOKUP($D10&amp;$E10&amp;$F10&amp;$H10,Materiały!$B:$K,2,0)</f>
        <v>OM-194-FPPA-014</v>
      </c>
      <c r="J10" s="51" t="str">
        <f>VLOOKUP($I10,Materiały!$C:$K,2,0)</f>
        <v>RĘK P-F P STEAM/EO/FORM 200M 120MM</v>
      </c>
      <c r="K10" s="51">
        <f>VLOOKUP($D10&amp;$E10&amp;$F10&amp;$H10,Materiały!$B:$K,7,0)</f>
        <v>20000</v>
      </c>
      <c r="L10" s="51">
        <f>VLOOKUP($I10,Materiały!$C:$K,4,0)</f>
        <v>56.26</v>
      </c>
      <c r="M10" s="51">
        <f t="shared" si="5"/>
        <v>5.6259999999999998E-2</v>
      </c>
    </row>
    <row r="11" spans="1:14">
      <c r="A11" s="51" t="s">
        <v>1211</v>
      </c>
      <c r="B11" s="51" t="s">
        <v>78</v>
      </c>
      <c r="C11" s="51" t="s">
        <v>79</v>
      </c>
      <c r="D11" s="51" t="s">
        <v>341</v>
      </c>
      <c r="E11" s="51" t="s">
        <v>1146</v>
      </c>
      <c r="F11" s="51">
        <f t="shared" si="2"/>
        <v>15</v>
      </c>
      <c r="G11" s="51">
        <f t="shared" si="3"/>
        <v>20</v>
      </c>
      <c r="H11" s="51">
        <f t="shared" si="4"/>
        <v>0.1</v>
      </c>
      <c r="I11" s="51" t="str">
        <f>VLOOKUP($D11&amp;$E11&amp;$F11&amp;$H11,Materiały!$B:$K,2,0)</f>
        <v>OM-194-FPPA-015</v>
      </c>
      <c r="J11" s="51" t="str">
        <f>VLOOKUP($I11,Materiały!$C:$K,2,0)</f>
        <v>RĘK P-F P STEAM/EO FORM 200M 150MM</v>
      </c>
      <c r="K11" s="51">
        <f>VLOOKUP($D11&amp;$E11&amp;$F11&amp;$H11,Materiały!$B:$K,7,0)</f>
        <v>20000</v>
      </c>
      <c r="L11" s="51">
        <f>VLOOKUP($I11,Materiały!$C:$K,4,0)</f>
        <v>58.64</v>
      </c>
      <c r="M11" s="51">
        <f t="shared" si="5"/>
        <v>5.8640000000000005E-2</v>
      </c>
    </row>
    <row r="12" spans="1:14">
      <c r="A12" s="51" t="s">
        <v>1212</v>
      </c>
      <c r="B12" s="51" t="s">
        <v>80</v>
      </c>
      <c r="C12" s="51" t="s">
        <v>81</v>
      </c>
      <c r="D12" s="51" t="s">
        <v>341</v>
      </c>
      <c r="E12" s="51" t="s">
        <v>1146</v>
      </c>
      <c r="F12" s="51">
        <f t="shared" si="2"/>
        <v>7.5</v>
      </c>
      <c r="G12" s="51">
        <f t="shared" si="3"/>
        <v>40</v>
      </c>
      <c r="H12" s="51">
        <f t="shared" si="4"/>
        <v>0.1</v>
      </c>
      <c r="I12" s="51" t="str">
        <f>VLOOKUP($D12&amp;$E12&amp;$F12&amp;$H12,Materiały!$B:$K,2,0)</f>
        <v>OM-194-FPPA-012</v>
      </c>
      <c r="J12" s="51" t="str">
        <f>VLOOKUP($I12,Materiały!$C:$K,2,0)</f>
        <v>RĘK P-F P STEAM/EO/FORM 200M 75MM</v>
      </c>
      <c r="K12" s="51">
        <f>VLOOKUP($D12&amp;$E12&amp;$F12&amp;$H12,Materiały!$B:$K,7,0)</f>
        <v>20000</v>
      </c>
      <c r="L12" s="51">
        <f>VLOOKUP($I12,Materiały!$C:$K,4,0)</f>
        <v>31.96</v>
      </c>
      <c r="M12" s="51">
        <f t="shared" si="5"/>
        <v>6.3920000000000005E-2</v>
      </c>
    </row>
    <row r="13" spans="1:14">
      <c r="A13" s="51" t="s">
        <v>1213</v>
      </c>
      <c r="B13" s="51" t="s">
        <v>82</v>
      </c>
      <c r="C13" s="51" t="s">
        <v>83</v>
      </c>
      <c r="D13" s="51" t="s">
        <v>341</v>
      </c>
      <c r="E13" s="51" t="s">
        <v>1146</v>
      </c>
      <c r="F13" s="51">
        <f t="shared" si="2"/>
        <v>10</v>
      </c>
      <c r="G13" s="51">
        <f t="shared" si="3"/>
        <v>40</v>
      </c>
      <c r="H13" s="51">
        <f t="shared" si="4"/>
        <v>0.1</v>
      </c>
      <c r="I13" s="51" t="str">
        <f>VLOOKUP($D13&amp;$E13&amp;$F13&amp;$H13,Materiały!$B:$K,2,0)</f>
        <v>OM-194-FPPA-013</v>
      </c>
      <c r="J13" s="51" t="str">
        <f>VLOOKUP($I13,Materiały!$C:$K,2,0)</f>
        <v>RĘK F-P P STEAM/EO/FORM 200M 100MM</v>
      </c>
      <c r="K13" s="51">
        <f>VLOOKUP($D13&amp;$E13&amp;$F13&amp;$H13,Materiały!$B:$K,7,0)</f>
        <v>20000</v>
      </c>
      <c r="L13" s="51">
        <f>VLOOKUP($I13,Materiały!$C:$K,4,0)</f>
        <v>40.28</v>
      </c>
      <c r="M13" s="51">
        <f t="shared" si="5"/>
        <v>8.0560000000000007E-2</v>
      </c>
    </row>
    <row r="14" spans="1:14">
      <c r="A14" s="51" t="s">
        <v>1214</v>
      </c>
      <c r="B14" s="51" t="s">
        <v>84</v>
      </c>
      <c r="C14" s="51" t="s">
        <v>85</v>
      </c>
      <c r="D14" s="51" t="s">
        <v>341</v>
      </c>
      <c r="E14" s="51" t="s">
        <v>1146</v>
      </c>
      <c r="F14" s="51">
        <f t="shared" si="2"/>
        <v>12</v>
      </c>
      <c r="G14" s="51">
        <f t="shared" si="3"/>
        <v>40</v>
      </c>
      <c r="H14" s="51">
        <f t="shared" si="4"/>
        <v>0.1</v>
      </c>
      <c r="I14" s="51" t="str">
        <f>VLOOKUP($D14&amp;$E14&amp;$F14&amp;$H14,Materiały!$B:$K,2,0)</f>
        <v>OM-194-FPPA-014</v>
      </c>
      <c r="J14" s="51" t="str">
        <f>VLOOKUP($I14,Materiały!$C:$K,2,0)</f>
        <v>RĘK P-F P STEAM/EO/FORM 200M 120MM</v>
      </c>
      <c r="K14" s="51">
        <f>VLOOKUP($D14&amp;$E14&amp;$F14&amp;$H14,Materiały!$B:$K,7,0)</f>
        <v>20000</v>
      </c>
      <c r="L14" s="51">
        <f>VLOOKUP($I14,Materiały!$C:$K,4,0)</f>
        <v>56.26</v>
      </c>
      <c r="M14" s="51">
        <f t="shared" si="5"/>
        <v>0.11252</v>
      </c>
    </row>
    <row r="15" spans="1:14">
      <c r="A15" s="51" t="s">
        <v>1215</v>
      </c>
      <c r="B15" s="51" t="s">
        <v>86</v>
      </c>
      <c r="C15" s="51" t="s">
        <v>87</v>
      </c>
      <c r="D15" s="51" t="s">
        <v>341</v>
      </c>
      <c r="E15" s="51" t="s">
        <v>1146</v>
      </c>
      <c r="F15" s="51">
        <f t="shared" si="2"/>
        <v>15</v>
      </c>
      <c r="G15" s="51">
        <f t="shared" si="3"/>
        <v>40</v>
      </c>
      <c r="H15" s="51">
        <f t="shared" si="4"/>
        <v>0.1</v>
      </c>
      <c r="I15" s="51" t="str">
        <f>VLOOKUP($D15&amp;$E15&amp;$F15&amp;$H15,Materiały!$B:$K,2,0)</f>
        <v>OM-194-FPPA-015</v>
      </c>
      <c r="J15" s="51" t="str">
        <f>VLOOKUP($I15,Materiały!$C:$K,2,0)</f>
        <v>RĘK P-F P STEAM/EO FORM 200M 150MM</v>
      </c>
      <c r="K15" s="51">
        <f>VLOOKUP($D15&amp;$E15&amp;$F15&amp;$H15,Materiały!$B:$K,7,0)</f>
        <v>20000</v>
      </c>
      <c r="L15" s="51">
        <f>VLOOKUP($I15,Materiały!$C:$K,4,0)</f>
        <v>58.64</v>
      </c>
      <c r="M15" s="51">
        <f t="shared" si="5"/>
        <v>0.11728000000000001</v>
      </c>
    </row>
    <row r="16" spans="1:14">
      <c r="A16" s="51" t="s">
        <v>1216</v>
      </c>
      <c r="B16" s="51" t="s">
        <v>88</v>
      </c>
      <c r="C16" s="51" t="s">
        <v>89</v>
      </c>
      <c r="D16" s="51" t="s">
        <v>341</v>
      </c>
      <c r="E16" s="51" t="s">
        <v>1146</v>
      </c>
      <c r="F16" s="51">
        <f t="shared" si="2"/>
        <v>20</v>
      </c>
      <c r="G16" s="51">
        <f t="shared" si="3"/>
        <v>40</v>
      </c>
      <c r="H16" s="51">
        <f t="shared" si="4"/>
        <v>0.1</v>
      </c>
      <c r="I16" s="51" t="str">
        <f>VLOOKUP($D16&amp;$E16&amp;$F16&amp;$H16,Materiały!$B:$K,2,0)</f>
        <v>OM-194-FPPA-016</v>
      </c>
      <c r="J16" s="51" t="str">
        <f>VLOOKUP($I16,Materiały!$C:$K,2,0)</f>
        <v>RĘK P-F P STEAM/EO FORM 200M 200MM</v>
      </c>
      <c r="K16" s="51">
        <f>VLOOKUP($D16&amp;$E16&amp;$F16&amp;$H16,Materiały!$B:$K,7,0)</f>
        <v>20000</v>
      </c>
      <c r="L16" s="51">
        <f>VLOOKUP($I16,Materiały!$C:$K,4,0)</f>
        <v>76.709999999999994</v>
      </c>
      <c r="M16" s="51">
        <f t="shared" si="5"/>
        <v>0.15342</v>
      </c>
    </row>
    <row r="17" spans="1:14">
      <c r="A17" s="51" t="s">
        <v>1217</v>
      </c>
      <c r="B17" s="51" t="s">
        <v>90</v>
      </c>
      <c r="C17" s="51" t="s">
        <v>91</v>
      </c>
      <c r="D17" s="51" t="s">
        <v>341</v>
      </c>
      <c r="E17" s="51" t="s">
        <v>1146</v>
      </c>
      <c r="F17" s="51">
        <f t="shared" si="2"/>
        <v>25</v>
      </c>
      <c r="G17" s="51">
        <f t="shared" si="3"/>
        <v>40</v>
      </c>
      <c r="H17" s="51">
        <f t="shared" si="4"/>
        <v>0.1</v>
      </c>
      <c r="I17" s="51" t="str">
        <f>VLOOKUP($D17&amp;$E17&amp;$F17&amp;$H17,Materiały!$B:$K,2,0)</f>
        <v>OM-194-FPPA-007</v>
      </c>
      <c r="J17" s="51" t="str">
        <f>VLOOKUP($I17,Materiały!$C:$K,2,0)</f>
        <v>RĘK P-F P STEAM/EO FORM 100M 250MM</v>
      </c>
      <c r="K17" s="51">
        <f>VLOOKUP($D17&amp;$E17&amp;$F17&amp;$H17,Materiały!$B:$K,7,0)</f>
        <v>10000</v>
      </c>
      <c r="L17" s="51">
        <f>VLOOKUP($I17,Materiały!$C:$K,4,0)</f>
        <v>99.87</v>
      </c>
      <c r="M17" s="51">
        <f t="shared" si="5"/>
        <v>0.39948</v>
      </c>
    </row>
    <row r="18" spans="1:14">
      <c r="A18" s="51" t="s">
        <v>1218</v>
      </c>
      <c r="B18" s="51" t="s">
        <v>92</v>
      </c>
      <c r="C18" s="51" t="s">
        <v>93</v>
      </c>
      <c r="D18" s="51" t="s">
        <v>341</v>
      </c>
      <c r="E18" s="51" t="s">
        <v>1146</v>
      </c>
      <c r="F18" s="51">
        <f t="shared" si="2"/>
        <v>32</v>
      </c>
      <c r="G18" s="51">
        <f t="shared" si="3"/>
        <v>40</v>
      </c>
      <c r="H18" s="51">
        <f t="shared" si="4"/>
        <v>0.1</v>
      </c>
      <c r="I18" s="51" t="str">
        <f>VLOOKUP($D18&amp;$E18&amp;$F18&amp;$H18,Materiały!$B:$K,2,0)</f>
        <v>OM-194-FPPA-009</v>
      </c>
      <c r="J18" s="51" t="str">
        <f>VLOOKUP($I18,Materiały!$C:$K,2,0)</f>
        <v>RĘK P-F P STEAM/EO FORM 100M 320MM</v>
      </c>
      <c r="K18" s="51">
        <f>VLOOKUP($D18&amp;$E18&amp;$F18&amp;$H18,Materiały!$B:$K,7,0)</f>
        <v>10000</v>
      </c>
      <c r="L18" s="51">
        <f>VLOOKUP($I18,Materiały!$C:$K,4,0)</f>
        <v>77.47</v>
      </c>
      <c r="M18" s="51">
        <f t="shared" si="5"/>
        <v>0.30987999999999999</v>
      </c>
    </row>
    <row r="19" spans="1:14">
      <c r="A19" s="51" t="s">
        <v>1219</v>
      </c>
      <c r="B19" s="51" t="s">
        <v>94</v>
      </c>
      <c r="C19" s="51" t="s">
        <v>95</v>
      </c>
      <c r="D19" s="51" t="s">
        <v>341</v>
      </c>
      <c r="E19" s="51" t="s">
        <v>1146</v>
      </c>
      <c r="F19" s="51">
        <f t="shared" si="2"/>
        <v>42</v>
      </c>
      <c r="G19" s="51">
        <f t="shared" si="3"/>
        <v>40</v>
      </c>
      <c r="H19" s="51">
        <f t="shared" si="4"/>
        <v>0.1</v>
      </c>
      <c r="I19" s="51" t="str">
        <f>VLOOKUP($D19&amp;$E19&amp;$F19&amp;$H19,Materiały!$B:$K,2,0)</f>
        <v>OM-194-FPPA-010</v>
      </c>
      <c r="J19" s="51" t="str">
        <f>VLOOKUP($I19,Materiały!$C:$K,2,0)</f>
        <v>RĘK P-F P STEAM/EO FORM 100M 420MM</v>
      </c>
      <c r="K19" s="51">
        <f>VLOOKUP($D19&amp;$E19&amp;$F19&amp;$H19,Materiały!$B:$K,7,0)</f>
        <v>10000</v>
      </c>
      <c r="L19" s="51">
        <f>VLOOKUP($I19,Materiały!$C:$K,4,0)</f>
        <v>152.08000000000001</v>
      </c>
      <c r="M19" s="51">
        <f t="shared" si="5"/>
        <v>0.60832000000000008</v>
      </c>
    </row>
    <row r="20" spans="1:14">
      <c r="A20" s="51" t="s">
        <v>1200</v>
      </c>
      <c r="B20" s="51" t="s">
        <v>96</v>
      </c>
      <c r="C20" s="51" t="s">
        <v>97</v>
      </c>
      <c r="D20" s="51" t="s">
        <v>341</v>
      </c>
      <c r="E20" s="51" t="s">
        <v>1146</v>
      </c>
      <c r="F20" s="51">
        <f t="shared" si="2"/>
        <v>7.5</v>
      </c>
      <c r="G20" s="51">
        <f t="shared" si="3"/>
        <v>60</v>
      </c>
      <c r="H20" s="51">
        <f t="shared" si="4"/>
        <v>0.1</v>
      </c>
      <c r="I20" s="51" t="str">
        <f>VLOOKUP($D20&amp;$E20&amp;$F20&amp;$H20,Materiały!$B:$K,2,0)</f>
        <v>OM-194-FPPA-012</v>
      </c>
      <c r="J20" s="51" t="str">
        <f>VLOOKUP($I20,Materiały!$C:$K,2,0)</f>
        <v>RĘK P-F P STEAM/EO/FORM 200M 75MM</v>
      </c>
      <c r="K20" s="51">
        <f>VLOOKUP($D20&amp;$E20&amp;$F20&amp;$H20,Materiały!$B:$K,7,0)</f>
        <v>20000</v>
      </c>
      <c r="L20" s="51">
        <f>VLOOKUP($I20,Materiały!$C:$K,4,0)</f>
        <v>31.96</v>
      </c>
      <c r="M20" s="51">
        <f t="shared" si="5"/>
        <v>9.5880000000000007E-2</v>
      </c>
    </row>
    <row r="21" spans="1:14">
      <c r="A21" s="51" t="s">
        <v>1201</v>
      </c>
      <c r="B21" s="51" t="s">
        <v>98</v>
      </c>
      <c r="C21" s="51" t="s">
        <v>99</v>
      </c>
      <c r="D21" s="51" t="s">
        <v>341</v>
      </c>
      <c r="E21" s="51" t="s">
        <v>1146</v>
      </c>
      <c r="F21" s="51">
        <f t="shared" si="2"/>
        <v>10</v>
      </c>
      <c r="G21" s="51">
        <f t="shared" si="3"/>
        <v>60</v>
      </c>
      <c r="H21" s="51">
        <f t="shared" si="4"/>
        <v>0.1</v>
      </c>
      <c r="I21" s="51" t="str">
        <f>VLOOKUP($D21&amp;$E21&amp;$F21&amp;$H21,Materiały!$B:$K,2,0)</f>
        <v>OM-194-FPPA-013</v>
      </c>
      <c r="J21" s="51" t="str">
        <f>VLOOKUP($I21,Materiały!$C:$K,2,0)</f>
        <v>RĘK F-P P STEAM/EO/FORM 200M 100MM</v>
      </c>
      <c r="K21" s="51">
        <f>VLOOKUP($D21&amp;$E21&amp;$F21&amp;$H21,Materiały!$B:$K,7,0)</f>
        <v>20000</v>
      </c>
      <c r="L21" s="51">
        <f>VLOOKUP($I21,Materiały!$C:$K,4,0)</f>
        <v>40.28</v>
      </c>
      <c r="M21" s="51">
        <f t="shared" si="5"/>
        <v>0.12084</v>
      </c>
    </row>
    <row r="22" spans="1:14">
      <c r="A22" s="51" t="s">
        <v>1202</v>
      </c>
      <c r="B22" s="51" t="s">
        <v>100</v>
      </c>
      <c r="C22" s="51" t="s">
        <v>101</v>
      </c>
      <c r="D22" s="51" t="s">
        <v>341</v>
      </c>
      <c r="E22" s="51" t="s">
        <v>1146</v>
      </c>
      <c r="F22" s="51">
        <f t="shared" si="2"/>
        <v>12</v>
      </c>
      <c r="G22" s="51">
        <f t="shared" si="3"/>
        <v>60</v>
      </c>
      <c r="H22" s="51">
        <f t="shared" si="4"/>
        <v>0.1</v>
      </c>
      <c r="I22" s="51" t="str">
        <f>VLOOKUP($D22&amp;$E22&amp;$F22&amp;$H22,Materiały!$B:$K,2,0)</f>
        <v>OM-194-FPPA-014</v>
      </c>
      <c r="J22" s="51" t="str">
        <f>VLOOKUP($I22,Materiały!$C:$K,2,0)</f>
        <v>RĘK P-F P STEAM/EO/FORM 200M 120MM</v>
      </c>
      <c r="K22" s="51">
        <f>VLOOKUP($D22&amp;$E22&amp;$F22&amp;$H22,Materiały!$B:$K,7,0)</f>
        <v>20000</v>
      </c>
      <c r="L22" s="51">
        <f>VLOOKUP($I22,Materiały!$C:$K,4,0)</f>
        <v>56.26</v>
      </c>
      <c r="M22" s="51">
        <f t="shared" si="5"/>
        <v>0.16877999999999999</v>
      </c>
    </row>
    <row r="23" spans="1:14">
      <c r="A23" s="51" t="s">
        <v>1203</v>
      </c>
      <c r="B23" s="51" t="s">
        <v>102</v>
      </c>
      <c r="C23" s="51" t="s">
        <v>103</v>
      </c>
      <c r="D23" s="51" t="s">
        <v>341</v>
      </c>
      <c r="E23" s="51" t="s">
        <v>1146</v>
      </c>
      <c r="F23" s="51">
        <f t="shared" si="2"/>
        <v>15</v>
      </c>
      <c r="G23" s="51">
        <f t="shared" si="3"/>
        <v>60</v>
      </c>
      <c r="H23" s="51">
        <f t="shared" si="4"/>
        <v>0.1</v>
      </c>
      <c r="I23" s="51" t="str">
        <f>VLOOKUP($D23&amp;$E23&amp;$F23&amp;$H23,Materiały!$B:$K,2,0)</f>
        <v>OM-194-FPPA-015</v>
      </c>
      <c r="J23" s="51" t="str">
        <f>VLOOKUP($I23,Materiały!$C:$K,2,0)</f>
        <v>RĘK P-F P STEAM/EO FORM 200M 150MM</v>
      </c>
      <c r="K23" s="51">
        <f>VLOOKUP($D23&amp;$E23&amp;$F23&amp;$H23,Materiały!$B:$K,7,0)</f>
        <v>20000</v>
      </c>
      <c r="L23" s="51">
        <f>VLOOKUP($I23,Materiały!$C:$K,4,0)</f>
        <v>58.64</v>
      </c>
      <c r="M23" s="51">
        <f t="shared" si="5"/>
        <v>0.17591999999999999</v>
      </c>
    </row>
    <row r="24" spans="1:14">
      <c r="A24" s="51" t="s">
        <v>1204</v>
      </c>
      <c r="B24" s="51" t="s">
        <v>104</v>
      </c>
      <c r="C24" s="51" t="s">
        <v>105</v>
      </c>
      <c r="D24" s="51" t="s">
        <v>341</v>
      </c>
      <c r="E24" s="51" t="s">
        <v>1146</v>
      </c>
      <c r="F24" s="51">
        <f t="shared" si="2"/>
        <v>20</v>
      </c>
      <c r="G24" s="51">
        <f t="shared" si="3"/>
        <v>60</v>
      </c>
      <c r="H24" s="51">
        <f t="shared" si="4"/>
        <v>0.1</v>
      </c>
      <c r="I24" s="51" t="str">
        <f>VLOOKUP($D24&amp;$E24&amp;$F24&amp;$H24,Materiały!$B:$K,2,0)</f>
        <v>OM-194-FPPA-016</v>
      </c>
      <c r="J24" s="51" t="str">
        <f>VLOOKUP($I24,Materiały!$C:$K,2,0)</f>
        <v>RĘK P-F P STEAM/EO FORM 200M 200MM</v>
      </c>
      <c r="K24" s="51">
        <f>VLOOKUP($D24&amp;$E24&amp;$F24&amp;$H24,Materiały!$B:$K,7,0)</f>
        <v>20000</v>
      </c>
      <c r="L24" s="51">
        <f>VLOOKUP($I24,Materiały!$C:$K,4,0)</f>
        <v>76.709999999999994</v>
      </c>
      <c r="M24" s="51">
        <f t="shared" si="5"/>
        <v>0.23012999999999997</v>
      </c>
    </row>
    <row r="25" spans="1:14">
      <c r="A25" s="51" t="s">
        <v>1205</v>
      </c>
      <c r="B25" s="51" t="s">
        <v>106</v>
      </c>
      <c r="C25" s="51" t="s">
        <v>107</v>
      </c>
      <c r="D25" s="51" t="s">
        <v>341</v>
      </c>
      <c r="E25" s="51" t="s">
        <v>1146</v>
      </c>
      <c r="F25" s="51">
        <f t="shared" si="2"/>
        <v>25</v>
      </c>
      <c r="G25" s="51">
        <f t="shared" si="3"/>
        <v>60</v>
      </c>
      <c r="H25" s="51">
        <f t="shared" si="4"/>
        <v>0.1</v>
      </c>
      <c r="I25" s="51" t="str">
        <f>VLOOKUP($D25&amp;$E25&amp;$F25&amp;$H25,Materiały!$B:$K,2,0)</f>
        <v>OM-194-FPPA-007</v>
      </c>
      <c r="J25" s="51" t="str">
        <f>VLOOKUP($I25,Materiały!$C:$K,2,0)</f>
        <v>RĘK P-F P STEAM/EO FORM 100M 250MM</v>
      </c>
      <c r="K25" s="51">
        <f>VLOOKUP($D25&amp;$E25&amp;$F25&amp;$H25,Materiały!$B:$K,7,0)</f>
        <v>10000</v>
      </c>
      <c r="L25" s="51">
        <f>VLOOKUP($I25,Materiały!$C:$K,4,0)</f>
        <v>99.87</v>
      </c>
      <c r="M25" s="51">
        <f t="shared" si="5"/>
        <v>0.59922000000000009</v>
      </c>
    </row>
    <row r="26" spans="1:14">
      <c r="A26" s="51" t="s">
        <v>1207</v>
      </c>
      <c r="B26" s="51" t="s">
        <v>108</v>
      </c>
      <c r="C26" s="51" t="s">
        <v>109</v>
      </c>
      <c r="D26" s="51" t="s">
        <v>341</v>
      </c>
      <c r="E26" s="51" t="s">
        <v>1146</v>
      </c>
      <c r="F26" s="51">
        <f t="shared" si="2"/>
        <v>32</v>
      </c>
      <c r="G26" s="51">
        <f t="shared" si="3"/>
        <v>60</v>
      </c>
      <c r="H26" s="51">
        <f t="shared" si="4"/>
        <v>0.1</v>
      </c>
      <c r="I26" s="51" t="str">
        <f>VLOOKUP($D26&amp;$E26&amp;$F26&amp;$H26,Materiały!$B:$K,2,0)</f>
        <v>OM-194-FPPA-009</v>
      </c>
      <c r="J26" s="51" t="str">
        <f>VLOOKUP($I26,Materiały!$C:$K,2,0)</f>
        <v>RĘK P-F P STEAM/EO FORM 100M 320MM</v>
      </c>
      <c r="K26" s="51">
        <f>VLOOKUP($D26&amp;$E26&amp;$F26&amp;$H26,Materiały!$B:$K,7,0)</f>
        <v>10000</v>
      </c>
      <c r="L26" s="51">
        <f>VLOOKUP($I26,Materiały!$C:$K,4,0)</f>
        <v>77.47</v>
      </c>
      <c r="M26" s="51">
        <f t="shared" si="5"/>
        <v>0.46482000000000001</v>
      </c>
    </row>
    <row r="27" spans="1:14">
      <c r="A27" s="51" t="s">
        <v>1206</v>
      </c>
      <c r="B27" s="51" t="s">
        <v>110</v>
      </c>
      <c r="C27" s="51" t="s">
        <v>111</v>
      </c>
      <c r="D27" s="51" t="s">
        <v>341</v>
      </c>
      <c r="E27" s="51" t="s">
        <v>1146</v>
      </c>
      <c r="F27" s="51">
        <f t="shared" si="2"/>
        <v>42</v>
      </c>
      <c r="G27" s="51">
        <f t="shared" si="3"/>
        <v>60</v>
      </c>
      <c r="H27" s="51">
        <f t="shared" si="4"/>
        <v>0.1</v>
      </c>
      <c r="I27" s="51" t="str">
        <f>VLOOKUP($D27&amp;$E27&amp;$F27&amp;$H27,Materiały!$B:$K,2,0)</f>
        <v>OM-194-FPPA-010</v>
      </c>
      <c r="J27" s="51" t="str">
        <f>VLOOKUP($I27,Materiały!$C:$K,2,0)</f>
        <v>RĘK P-F P STEAM/EO FORM 100M 420MM</v>
      </c>
      <c r="K27" s="51">
        <f>VLOOKUP($D27&amp;$E27&amp;$F27&amp;$H27,Materiały!$B:$K,7,0)</f>
        <v>10000</v>
      </c>
      <c r="L27" s="51">
        <f>VLOOKUP($I27,Materiały!$C:$K,4,0)</f>
        <v>152.08000000000001</v>
      </c>
      <c r="M27" s="51">
        <f t="shared" si="5"/>
        <v>0.91248000000000007</v>
      </c>
    </row>
    <row r="28" spans="1:14">
      <c r="A28" s="51" t="s">
        <v>1415</v>
      </c>
      <c r="B28" s="51" t="s">
        <v>280</v>
      </c>
      <c r="C28" s="51" t="s">
        <v>281</v>
      </c>
      <c r="D28" s="51" t="s">
        <v>341</v>
      </c>
      <c r="E28" s="51" t="s">
        <v>1147</v>
      </c>
      <c r="G28" s="51">
        <v>1</v>
      </c>
      <c r="I28" s="51" t="s">
        <v>954</v>
      </c>
      <c r="J28" s="51" t="str">
        <f>VLOOKUP($I28,Materiały!$C:$K,2,0)</f>
        <v>PK B 300X300MM A2000</v>
      </c>
      <c r="K28" s="51">
        <f>VLOOKUP($I28,Materiały!$C:$L,10,0)</f>
        <v>2000</v>
      </c>
      <c r="L28" s="51">
        <f>VLOOKUP($I28,Materiały!$C:$K,4,0)</f>
        <v>116.35</v>
      </c>
      <c r="M28" s="51">
        <f t="shared" si="5"/>
        <v>5.8174999999999998E-2</v>
      </c>
      <c r="N28" s="55" t="s">
        <v>1158</v>
      </c>
    </row>
    <row r="29" spans="1:14">
      <c r="A29" s="51" t="s">
        <v>1415</v>
      </c>
      <c r="B29" s="51" t="s">
        <v>280</v>
      </c>
      <c r="C29" s="51" t="s">
        <v>281</v>
      </c>
      <c r="D29" s="51" t="s">
        <v>341</v>
      </c>
      <c r="E29" s="51" t="s">
        <v>1147</v>
      </c>
      <c r="G29" s="51">
        <v>1</v>
      </c>
      <c r="I29" s="51" t="s">
        <v>966</v>
      </c>
      <c r="J29" s="51" t="str">
        <f>VLOOKUP($I29,Materiały!$C:$K,2,0)</f>
        <v>PK Z 500X500MM A500</v>
      </c>
      <c r="K29" s="51">
        <f>VLOOKUP($I29,Materiały!$C:$L,10,0)</f>
        <v>500</v>
      </c>
      <c r="L29" s="51">
        <f>VLOOKUP($I29,Materiały!$C:$K,4,0)</f>
        <v>76.88</v>
      </c>
      <c r="M29" s="51">
        <f t="shared" si="5"/>
        <v>0.15376000000000001</v>
      </c>
      <c r="N29" s="55" t="s">
        <v>1158</v>
      </c>
    </row>
    <row r="30" spans="1:14">
      <c r="A30" s="51" t="s">
        <v>1416</v>
      </c>
      <c r="B30" s="51" t="s">
        <v>282</v>
      </c>
      <c r="C30" s="51" t="s">
        <v>283</v>
      </c>
      <c r="D30" s="51" t="s">
        <v>341</v>
      </c>
      <c r="E30" s="51" t="s">
        <v>1147</v>
      </c>
      <c r="G30" s="51">
        <v>1</v>
      </c>
      <c r="I30" s="51" t="s">
        <v>966</v>
      </c>
      <c r="J30" s="51" t="str">
        <f>VLOOKUP($I30,Materiały!$C:$K,2,0)</f>
        <v>PK Z 500X500MM A500</v>
      </c>
      <c r="K30" s="51">
        <f>VLOOKUP($I30,Materiały!$C:$L,10,0)</f>
        <v>500</v>
      </c>
      <c r="L30" s="51">
        <f>VLOOKUP($I30,Materiały!$C:$K,4,0)</f>
        <v>76.88</v>
      </c>
      <c r="M30" s="51">
        <f t="shared" si="5"/>
        <v>0.15376000000000001</v>
      </c>
      <c r="N30" s="55" t="s">
        <v>1158</v>
      </c>
    </row>
    <row r="31" spans="1:14">
      <c r="A31" s="51" t="s">
        <v>1416</v>
      </c>
      <c r="B31" s="51" t="s">
        <v>282</v>
      </c>
      <c r="C31" s="51" t="s">
        <v>283</v>
      </c>
      <c r="D31" s="51" t="s">
        <v>341</v>
      </c>
      <c r="E31" s="51" t="s">
        <v>1147</v>
      </c>
      <c r="G31" s="51">
        <v>1</v>
      </c>
      <c r="I31" s="51" t="s">
        <v>958</v>
      </c>
      <c r="J31" s="51" t="str">
        <f>VLOOKUP($I31,Materiały!$C:$K,2,0)</f>
        <v>PK B 600X600MM A500</v>
      </c>
      <c r="K31" s="51">
        <f>VLOOKUP($I31,Materiały!$C:$L,10,0)</f>
        <v>500</v>
      </c>
      <c r="L31" s="51">
        <f>VLOOKUP($I31,Materiały!$C:$K,4,0)</f>
        <v>105.43</v>
      </c>
      <c r="M31" s="51">
        <f t="shared" si="5"/>
        <v>0.21086000000000002</v>
      </c>
      <c r="N31" s="55" t="s">
        <v>1158</v>
      </c>
    </row>
    <row r="32" spans="1:14">
      <c r="A32" s="51" t="s">
        <v>1417</v>
      </c>
      <c r="B32" s="51" t="s">
        <v>284</v>
      </c>
      <c r="C32" s="51" t="s">
        <v>285</v>
      </c>
      <c r="D32" s="51" t="s">
        <v>341</v>
      </c>
      <c r="E32" s="51" t="s">
        <v>1147</v>
      </c>
      <c r="G32" s="51">
        <v>1</v>
      </c>
      <c r="I32" s="51" t="s">
        <v>958</v>
      </c>
      <c r="J32" s="51" t="str">
        <f>VLOOKUP($I32,Materiały!$C:$K,2,0)</f>
        <v>PK B 600X600MM A500</v>
      </c>
      <c r="K32" s="51">
        <f>VLOOKUP($I32,Materiały!$C:$L,10,0)</f>
        <v>500</v>
      </c>
      <c r="L32" s="51">
        <f>VLOOKUP($I32,Materiały!$C:$K,4,0)</f>
        <v>105.43</v>
      </c>
      <c r="M32" s="51">
        <f t="shared" si="5"/>
        <v>0.21086000000000002</v>
      </c>
      <c r="N32" s="55" t="s">
        <v>1158</v>
      </c>
    </row>
    <row r="33" spans="1:14">
      <c r="A33" s="51" t="s">
        <v>1417</v>
      </c>
      <c r="B33" s="51" t="s">
        <v>284</v>
      </c>
      <c r="C33" s="51" t="s">
        <v>285</v>
      </c>
      <c r="D33" s="51" t="s">
        <v>341</v>
      </c>
      <c r="E33" s="51" t="s">
        <v>1147</v>
      </c>
      <c r="G33" s="51">
        <v>1</v>
      </c>
      <c r="I33" s="51" t="s">
        <v>978</v>
      </c>
      <c r="J33" s="51" t="str">
        <f>VLOOKUP($I33,Materiały!$C:$K,2,0)</f>
        <v>PK ST MIX 58G B/Z 750X750MM A250</v>
      </c>
      <c r="K33" s="51">
        <f>VLOOKUP($I33,Materiały!$C:$L,10,0)</f>
        <v>250</v>
      </c>
      <c r="L33" s="51">
        <f>VLOOKUP($I33,Materiały!$C:$K,4,0)</f>
        <v>84.56</v>
      </c>
      <c r="M33" s="51">
        <f t="shared" si="5"/>
        <v>0.33824000000000004</v>
      </c>
      <c r="N33" s="55" t="s">
        <v>1158</v>
      </c>
    </row>
    <row r="34" spans="1:14">
      <c r="A34" s="51" t="s">
        <v>1418</v>
      </c>
      <c r="B34" s="51" t="s">
        <v>286</v>
      </c>
      <c r="C34" s="51" t="s">
        <v>287</v>
      </c>
      <c r="D34" s="51" t="s">
        <v>341</v>
      </c>
      <c r="E34" s="51" t="s">
        <v>1147</v>
      </c>
      <c r="G34" s="51">
        <v>1</v>
      </c>
      <c r="I34" s="51" t="s">
        <v>978</v>
      </c>
      <c r="J34" s="51" t="str">
        <f>VLOOKUP($I34,Materiały!$C:$K,2,0)</f>
        <v>PK ST MIX 58G B/Z 750X750MM A250</v>
      </c>
      <c r="K34" s="51">
        <f>VLOOKUP($I34,Materiały!$C:$L,10,0)</f>
        <v>250</v>
      </c>
      <c r="L34" s="51">
        <f>VLOOKUP($I34,Materiały!$C:$K,4,0)</f>
        <v>84.56</v>
      </c>
      <c r="M34" s="51">
        <f t="shared" si="5"/>
        <v>0.33824000000000004</v>
      </c>
      <c r="N34" s="55" t="s">
        <v>1158</v>
      </c>
    </row>
    <row r="35" spans="1:14">
      <c r="A35" s="51" t="s">
        <v>1418</v>
      </c>
      <c r="B35" s="51" t="s">
        <v>286</v>
      </c>
      <c r="C35" s="51" t="s">
        <v>287</v>
      </c>
      <c r="D35" s="51" t="s">
        <v>341</v>
      </c>
      <c r="E35" s="51" t="s">
        <v>1147</v>
      </c>
      <c r="G35" s="51">
        <v>1</v>
      </c>
      <c r="I35" s="51" t="s">
        <v>980</v>
      </c>
      <c r="J35" s="51" t="str">
        <f>VLOOKUP($I35,Materiały!$C:$K,2,0)</f>
        <v>PK ST MIX 58G B/Z 900X900MM A250</v>
      </c>
      <c r="K35" s="51">
        <f>VLOOKUP($I35,Materiały!$C:$L,10,0)</f>
        <v>250</v>
      </c>
      <c r="L35" s="51">
        <f>VLOOKUP($I35,Materiały!$C:$K,4,0)</f>
        <v>115.32</v>
      </c>
      <c r="M35" s="51">
        <f t="shared" si="5"/>
        <v>0.46127999999999997</v>
      </c>
      <c r="N35" s="55" t="s">
        <v>1158</v>
      </c>
    </row>
    <row r="36" spans="1:14">
      <c r="A36" s="51" t="s">
        <v>1419</v>
      </c>
      <c r="B36" s="51" t="s">
        <v>288</v>
      </c>
      <c r="C36" s="51" t="s">
        <v>289</v>
      </c>
      <c r="D36" s="51" t="s">
        <v>341</v>
      </c>
      <c r="E36" s="51" t="s">
        <v>1147</v>
      </c>
      <c r="G36" s="51">
        <v>1</v>
      </c>
      <c r="I36" s="51" t="s">
        <v>980</v>
      </c>
      <c r="J36" s="51" t="str">
        <f>VLOOKUP($I36,Materiały!$C:$K,2,0)</f>
        <v>PK ST MIX 58G B/Z 900X900MM A250</v>
      </c>
      <c r="K36" s="51">
        <f>VLOOKUP($I36,Materiały!$C:$L,10,0)</f>
        <v>250</v>
      </c>
      <c r="L36" s="51">
        <f>VLOOKUP($I36,Materiały!$C:$K,4,0)</f>
        <v>115.32</v>
      </c>
      <c r="M36" s="51">
        <f t="shared" si="5"/>
        <v>0.46127999999999997</v>
      </c>
      <c r="N36" s="55" t="s">
        <v>1158</v>
      </c>
    </row>
    <row r="37" spans="1:14">
      <c r="A37" s="51" t="s">
        <v>1419</v>
      </c>
      <c r="B37" s="51" t="s">
        <v>288</v>
      </c>
      <c r="C37" s="51" t="s">
        <v>289</v>
      </c>
      <c r="D37" s="51" t="s">
        <v>341</v>
      </c>
      <c r="E37" s="51" t="s">
        <v>1147</v>
      </c>
      <c r="G37" s="51">
        <v>1</v>
      </c>
      <c r="I37" s="51" t="s">
        <v>982</v>
      </c>
      <c r="J37" s="51" t="str">
        <f>VLOOKUP($I37,Materiały!$C:$K,2,0)</f>
        <v>PK ST MIX 58G B/Z 1000X1000MM A250</v>
      </c>
      <c r="K37" s="51">
        <f>VLOOKUP($I37,Materiały!$C:$L,10,0)</f>
        <v>250</v>
      </c>
      <c r="L37" s="51">
        <f>VLOOKUP($I37,Materiały!$C:$K,4,0)</f>
        <v>147.62</v>
      </c>
      <c r="M37" s="51">
        <f t="shared" si="5"/>
        <v>0.59048</v>
      </c>
      <c r="N37" s="55" t="s">
        <v>1158</v>
      </c>
    </row>
    <row r="38" spans="1:14">
      <c r="A38" s="51" t="s">
        <v>1432</v>
      </c>
      <c r="B38" s="51" t="s">
        <v>290</v>
      </c>
      <c r="C38" s="51" t="s">
        <v>291</v>
      </c>
      <c r="D38" s="51" t="s">
        <v>341</v>
      </c>
      <c r="E38" s="51" t="s">
        <v>1147</v>
      </c>
      <c r="G38" s="51">
        <v>1</v>
      </c>
      <c r="I38" s="51" t="s">
        <v>982</v>
      </c>
      <c r="J38" s="51" t="str">
        <f>VLOOKUP($I38,Materiały!$C:$K,2,0)</f>
        <v>PK ST MIX 58G B/Z 1000X1000MM A250</v>
      </c>
      <c r="K38" s="51">
        <f>VLOOKUP($I38,Materiały!$C:$L,10,0)</f>
        <v>250</v>
      </c>
      <c r="L38" s="51">
        <f>VLOOKUP($I38,Materiały!$C:$K,4,0)</f>
        <v>147.62</v>
      </c>
      <c r="M38" s="51">
        <f t="shared" si="5"/>
        <v>0.59048</v>
      </c>
      <c r="N38" s="55" t="s">
        <v>1158</v>
      </c>
    </row>
    <row r="39" spans="1:14">
      <c r="A39" s="51" t="s">
        <v>1432</v>
      </c>
      <c r="B39" s="51" t="s">
        <v>290</v>
      </c>
      <c r="C39" s="51" t="s">
        <v>291</v>
      </c>
      <c r="D39" s="51" t="s">
        <v>341</v>
      </c>
      <c r="E39" s="51" t="s">
        <v>1147</v>
      </c>
      <c r="G39" s="51">
        <v>1</v>
      </c>
      <c r="I39" s="51" t="s">
        <v>984</v>
      </c>
      <c r="J39" s="51" t="str">
        <f>VLOOKUP($I39,Materiały!$C:$K,2,0)</f>
        <v>PK ST MIX 58G B/Z 1200X1200MM A100</v>
      </c>
      <c r="K39" s="51">
        <f>VLOOKUP($I39,Materiały!$C:$L,10,0)</f>
        <v>100</v>
      </c>
      <c r="L39" s="51">
        <f>VLOOKUP($I39,Materiały!$C:$K,4,0)</f>
        <v>100.2</v>
      </c>
      <c r="M39" s="51">
        <f t="shared" si="5"/>
        <v>1.002</v>
      </c>
      <c r="N39" s="55" t="s">
        <v>1158</v>
      </c>
    </row>
    <row r="40" spans="1:14">
      <c r="B40" s="51" t="s">
        <v>292</v>
      </c>
      <c r="C40" s="51" t="s">
        <v>293</v>
      </c>
      <c r="D40" s="51" t="s">
        <v>341</v>
      </c>
      <c r="E40" s="51" t="s">
        <v>1147</v>
      </c>
      <c r="G40" s="51">
        <v>1</v>
      </c>
      <c r="I40" s="51" t="s">
        <v>954</v>
      </c>
      <c r="J40" s="51" t="str">
        <f>VLOOKUP($I40,Materiały!$C:$K,2,0)</f>
        <v>PK B 300X300MM A2000</v>
      </c>
      <c r="K40" s="51">
        <f>VLOOKUP($I40,Materiały!$C:$L,10,0)</f>
        <v>2000</v>
      </c>
      <c r="L40" s="51">
        <f>VLOOKUP($I40,Materiały!$C:$K,4,0)</f>
        <v>116.35</v>
      </c>
      <c r="M40" s="51">
        <f t="shared" si="5"/>
        <v>5.8174999999999998E-2</v>
      </c>
      <c r="N40" s="55" t="s">
        <v>1158</v>
      </c>
    </row>
    <row r="41" spans="1:14">
      <c r="B41" s="51" t="s">
        <v>292</v>
      </c>
      <c r="C41" s="51" t="s">
        <v>293</v>
      </c>
      <c r="D41" s="51" t="s">
        <v>341</v>
      </c>
      <c r="E41" s="51" t="s">
        <v>1147</v>
      </c>
      <c r="G41" s="51">
        <v>1</v>
      </c>
      <c r="I41" s="51" t="s">
        <v>966</v>
      </c>
      <c r="J41" s="51" t="str">
        <f>VLOOKUP($I41,Materiały!$C:$K,2,0)</f>
        <v>PK Z 500X500MM A500</v>
      </c>
      <c r="K41" s="51">
        <f>VLOOKUP($I41,Materiały!$C:$L,10,0)</f>
        <v>500</v>
      </c>
      <c r="L41" s="51">
        <f>VLOOKUP($I41,Materiały!$C:$K,4,0)</f>
        <v>76.88</v>
      </c>
      <c r="M41" s="51">
        <f t="shared" si="5"/>
        <v>0.15376000000000001</v>
      </c>
      <c r="N41" s="55" t="s">
        <v>1158</v>
      </c>
    </row>
    <row r="42" spans="1:14">
      <c r="B42" s="51" t="s">
        <v>294</v>
      </c>
      <c r="C42" s="51" t="s">
        <v>295</v>
      </c>
      <c r="D42" s="51" t="s">
        <v>341</v>
      </c>
      <c r="E42" s="51" t="s">
        <v>1147</v>
      </c>
      <c r="G42" s="51">
        <v>1</v>
      </c>
      <c r="I42" s="51" t="s">
        <v>966</v>
      </c>
      <c r="J42" s="51" t="str">
        <f>VLOOKUP($I42,Materiały!$C:$K,2,0)</f>
        <v>PK Z 500X500MM A500</v>
      </c>
      <c r="K42" s="51">
        <f>VLOOKUP($I42,Materiały!$C:$L,10,0)</f>
        <v>500</v>
      </c>
      <c r="L42" s="51">
        <f>VLOOKUP($I42,Materiały!$C:$K,4,0)</f>
        <v>76.88</v>
      </c>
      <c r="M42" s="51">
        <f t="shared" si="5"/>
        <v>0.15376000000000001</v>
      </c>
      <c r="N42" s="55" t="s">
        <v>1158</v>
      </c>
    </row>
    <row r="43" spans="1:14">
      <c r="B43" s="51" t="s">
        <v>294</v>
      </c>
      <c r="C43" s="51" t="s">
        <v>295</v>
      </c>
      <c r="D43" s="51" t="s">
        <v>341</v>
      </c>
      <c r="E43" s="51" t="s">
        <v>1147</v>
      </c>
      <c r="G43" s="51">
        <v>1</v>
      </c>
      <c r="I43" s="51" t="s">
        <v>958</v>
      </c>
      <c r="J43" s="51" t="str">
        <f>VLOOKUP($I43,Materiały!$C:$K,2,0)</f>
        <v>PK B 600X600MM A500</v>
      </c>
      <c r="K43" s="51">
        <f>VLOOKUP($I43,Materiały!$C:$L,10,0)</f>
        <v>500</v>
      </c>
      <c r="L43" s="51">
        <f>VLOOKUP($I43,Materiały!$C:$K,4,0)</f>
        <v>105.43</v>
      </c>
      <c r="M43" s="51">
        <f t="shared" si="5"/>
        <v>0.21086000000000002</v>
      </c>
      <c r="N43" s="55" t="s">
        <v>1158</v>
      </c>
    </row>
    <row r="44" spans="1:14">
      <c r="B44" s="51" t="s">
        <v>296</v>
      </c>
      <c r="C44" s="51" t="s">
        <v>297</v>
      </c>
      <c r="D44" s="51" t="s">
        <v>341</v>
      </c>
      <c r="E44" s="51" t="s">
        <v>1147</v>
      </c>
      <c r="G44" s="51">
        <v>1</v>
      </c>
      <c r="I44" s="51" t="s">
        <v>958</v>
      </c>
      <c r="J44" s="51" t="str">
        <f>VLOOKUP($I44,Materiały!$C:$K,2,0)</f>
        <v>PK B 600X600MM A500</v>
      </c>
      <c r="K44" s="51">
        <f>VLOOKUP($I44,Materiały!$C:$L,10,0)</f>
        <v>500</v>
      </c>
      <c r="L44" s="51">
        <f>VLOOKUP($I44,Materiały!$C:$K,4,0)</f>
        <v>105.43</v>
      </c>
      <c r="M44" s="51">
        <f t="shared" si="5"/>
        <v>0.21086000000000002</v>
      </c>
      <c r="N44" s="55" t="s">
        <v>1158</v>
      </c>
    </row>
    <row r="45" spans="1:14">
      <c r="B45" s="51" t="s">
        <v>296</v>
      </c>
      <c r="C45" s="51" t="s">
        <v>297</v>
      </c>
      <c r="D45" s="51" t="s">
        <v>341</v>
      </c>
      <c r="E45" s="51" t="s">
        <v>1147</v>
      </c>
      <c r="G45" s="51">
        <v>1</v>
      </c>
      <c r="I45" s="51" t="s">
        <v>978</v>
      </c>
      <c r="J45" s="51" t="str">
        <f>VLOOKUP($I45,Materiały!$C:$K,2,0)</f>
        <v>PK ST MIX 58G B/Z 750X750MM A250</v>
      </c>
      <c r="K45" s="51">
        <f>VLOOKUP($I45,Materiały!$C:$L,10,0)</f>
        <v>250</v>
      </c>
      <c r="L45" s="51">
        <f>VLOOKUP($I45,Materiały!$C:$K,4,0)</f>
        <v>84.56</v>
      </c>
      <c r="M45" s="51">
        <f t="shared" si="5"/>
        <v>0.33824000000000004</v>
      </c>
      <c r="N45" s="55" t="s">
        <v>1158</v>
      </c>
    </row>
    <row r="46" spans="1:14">
      <c r="B46" s="51" t="s">
        <v>298</v>
      </c>
      <c r="C46" s="51" t="s">
        <v>299</v>
      </c>
      <c r="D46" s="51" t="s">
        <v>341</v>
      </c>
      <c r="E46" s="51" t="s">
        <v>1147</v>
      </c>
      <c r="G46" s="51">
        <v>1</v>
      </c>
      <c r="I46" s="51" t="s">
        <v>978</v>
      </c>
      <c r="J46" s="51" t="str">
        <f>VLOOKUP($I46,Materiały!$C:$K,2,0)</f>
        <v>PK ST MIX 58G B/Z 750X750MM A250</v>
      </c>
      <c r="K46" s="51">
        <f>VLOOKUP($I46,Materiały!$C:$L,10,0)</f>
        <v>250</v>
      </c>
      <c r="L46" s="51">
        <f>VLOOKUP($I46,Materiały!$C:$K,4,0)</f>
        <v>84.56</v>
      </c>
      <c r="M46" s="51">
        <f t="shared" si="5"/>
        <v>0.33824000000000004</v>
      </c>
      <c r="N46" s="55" t="s">
        <v>1158</v>
      </c>
    </row>
    <row r="47" spans="1:14">
      <c r="B47" s="51" t="s">
        <v>298</v>
      </c>
      <c r="C47" s="51" t="s">
        <v>299</v>
      </c>
      <c r="D47" s="51" t="s">
        <v>341</v>
      </c>
      <c r="E47" s="51" t="s">
        <v>1147</v>
      </c>
      <c r="G47" s="51">
        <v>1</v>
      </c>
      <c r="I47" s="51" t="s">
        <v>980</v>
      </c>
      <c r="J47" s="51" t="str">
        <f>VLOOKUP($I47,Materiały!$C:$K,2,0)</f>
        <v>PK ST MIX 58G B/Z 900X900MM A250</v>
      </c>
      <c r="K47" s="51">
        <f>VLOOKUP($I47,Materiały!$C:$L,10,0)</f>
        <v>250</v>
      </c>
      <c r="L47" s="51">
        <f>VLOOKUP($I47,Materiały!$C:$K,4,0)</f>
        <v>115.32</v>
      </c>
      <c r="M47" s="51">
        <f t="shared" si="5"/>
        <v>0.46127999999999997</v>
      </c>
      <c r="N47" s="55" t="s">
        <v>1158</v>
      </c>
    </row>
    <row r="48" spans="1:14">
      <c r="B48" s="51" t="s">
        <v>300</v>
      </c>
      <c r="C48" s="51" t="s">
        <v>301</v>
      </c>
      <c r="D48" s="51" t="s">
        <v>341</v>
      </c>
      <c r="E48" s="51" t="s">
        <v>1147</v>
      </c>
      <c r="G48" s="51">
        <v>1</v>
      </c>
      <c r="I48" s="51" t="s">
        <v>980</v>
      </c>
      <c r="J48" s="51" t="str">
        <f>VLOOKUP($I48,Materiały!$C:$K,2,0)</f>
        <v>PK ST MIX 58G B/Z 900X900MM A250</v>
      </c>
      <c r="K48" s="51">
        <f>VLOOKUP($I48,Materiały!$C:$L,10,0)</f>
        <v>250</v>
      </c>
      <c r="L48" s="51">
        <f>VLOOKUP($I48,Materiały!$C:$K,4,0)</f>
        <v>115.32</v>
      </c>
      <c r="M48" s="51">
        <f t="shared" si="5"/>
        <v>0.46127999999999997</v>
      </c>
      <c r="N48" s="55" t="s">
        <v>1158</v>
      </c>
    </row>
    <row r="49" spans="1:14">
      <c r="B49" s="51" t="s">
        <v>300</v>
      </c>
      <c r="C49" s="51" t="s">
        <v>301</v>
      </c>
      <c r="D49" s="51" t="s">
        <v>341</v>
      </c>
      <c r="E49" s="51" t="s">
        <v>1147</v>
      </c>
      <c r="G49" s="51">
        <v>1</v>
      </c>
      <c r="I49" s="51" t="s">
        <v>982</v>
      </c>
      <c r="J49" s="51" t="str">
        <f>VLOOKUP($I49,Materiały!$C:$K,2,0)</f>
        <v>PK ST MIX 58G B/Z 1000X1000MM A250</v>
      </c>
      <c r="K49" s="51">
        <f>VLOOKUP($I49,Materiały!$C:$L,10,0)</f>
        <v>250</v>
      </c>
      <c r="L49" s="51">
        <f>VLOOKUP($I49,Materiały!$C:$K,4,0)</f>
        <v>147.62</v>
      </c>
      <c r="M49" s="51">
        <f t="shared" si="5"/>
        <v>0.59048</v>
      </c>
      <c r="N49" s="55" t="s">
        <v>1158</v>
      </c>
    </row>
    <row r="50" spans="1:14">
      <c r="B50" s="51" t="s">
        <v>302</v>
      </c>
      <c r="C50" s="51" t="s">
        <v>303</v>
      </c>
      <c r="D50" s="51" t="s">
        <v>341</v>
      </c>
      <c r="E50" s="51" t="s">
        <v>1147</v>
      </c>
      <c r="G50" s="51">
        <v>1</v>
      </c>
      <c r="I50" s="51" t="s">
        <v>982</v>
      </c>
      <c r="J50" s="51" t="str">
        <f>VLOOKUP($I50,Materiały!$C:$K,2,0)</f>
        <v>PK ST MIX 58G B/Z 1000X1000MM A250</v>
      </c>
      <c r="K50" s="51">
        <f>VLOOKUP($I50,Materiały!$C:$L,10,0)</f>
        <v>250</v>
      </c>
      <c r="L50" s="51">
        <f>VLOOKUP($I50,Materiały!$C:$K,4,0)</f>
        <v>147.62</v>
      </c>
      <c r="M50" s="51">
        <f t="shared" si="5"/>
        <v>0.59048</v>
      </c>
      <c r="N50" s="55" t="s">
        <v>1158</v>
      </c>
    </row>
    <row r="51" spans="1:14">
      <c r="B51" s="51" t="s">
        <v>302</v>
      </c>
      <c r="C51" s="51" t="s">
        <v>303</v>
      </c>
      <c r="D51" s="51" t="s">
        <v>341</v>
      </c>
      <c r="E51" s="51" t="s">
        <v>1147</v>
      </c>
      <c r="G51" s="51">
        <v>1</v>
      </c>
      <c r="I51" s="51" t="s">
        <v>984</v>
      </c>
      <c r="J51" s="51" t="str">
        <f>VLOOKUP($I51,Materiały!$C:$K,2,0)</f>
        <v>PK ST MIX 58G B/Z 1200X1200MM A100</v>
      </c>
      <c r="K51" s="51">
        <f>VLOOKUP($I51,Materiały!$C:$L,10,0)</f>
        <v>100</v>
      </c>
      <c r="L51" s="51">
        <f>VLOOKUP($I51,Materiały!$C:$K,4,0)</f>
        <v>100.2</v>
      </c>
      <c r="M51" s="51">
        <f t="shared" si="5"/>
        <v>1.002</v>
      </c>
      <c r="N51" s="55" t="s">
        <v>1158</v>
      </c>
    </row>
    <row r="52" spans="1:14">
      <c r="B52" s="51" t="s">
        <v>304</v>
      </c>
      <c r="C52" s="51" t="s">
        <v>305</v>
      </c>
      <c r="E52" s="51" t="s">
        <v>1147</v>
      </c>
      <c r="G52" s="51">
        <v>1</v>
      </c>
      <c r="I52" s="51" t="s">
        <v>978</v>
      </c>
      <c r="J52" s="51" t="str">
        <f>VLOOKUP($I52,Materiały!$C:$K,2,0)</f>
        <v>PK ST MIX 58G B/Z 750X750MM A250</v>
      </c>
      <c r="K52" s="51">
        <f>VLOOKUP($I52,Materiały!$C:$L,10,0)</f>
        <v>250</v>
      </c>
      <c r="L52" s="51">
        <f>VLOOKUP($I52,Materiały!$C:$K,4,0)</f>
        <v>84.56</v>
      </c>
      <c r="M52" s="51">
        <f t="shared" si="5"/>
        <v>0.33824000000000004</v>
      </c>
    </row>
    <row r="53" spans="1:14">
      <c r="A53" s="51" t="s">
        <v>1425</v>
      </c>
      <c r="B53" s="51" t="s">
        <v>112</v>
      </c>
      <c r="C53" s="55" t="s">
        <v>1148</v>
      </c>
      <c r="E53" s="51" t="s">
        <v>1147</v>
      </c>
      <c r="G53" s="51">
        <v>1</v>
      </c>
      <c r="I53" s="51" t="s">
        <v>954</v>
      </c>
      <c r="J53" s="51" t="str">
        <f>VLOOKUP($I53,Materiały!$C:$K,2,0)</f>
        <v>PK B 300X300MM A2000</v>
      </c>
      <c r="K53" s="51">
        <f>VLOOKUP($I53,Materiały!$C:$L,10,0)</f>
        <v>2000</v>
      </c>
      <c r="L53" s="51">
        <f>VLOOKUP($I53,Materiały!$C:$K,4,0)</f>
        <v>116.35</v>
      </c>
      <c r="M53" s="51">
        <f t="shared" si="5"/>
        <v>5.8174999999999998E-2</v>
      </c>
    </row>
    <row r="54" spans="1:14">
      <c r="B54" s="51" t="s">
        <v>112</v>
      </c>
      <c r="C54" s="55" t="s">
        <v>113</v>
      </c>
      <c r="E54" s="51" t="s">
        <v>1147</v>
      </c>
      <c r="G54" s="51">
        <v>1</v>
      </c>
      <c r="I54" s="51" t="s">
        <v>966</v>
      </c>
      <c r="J54" s="51" t="str">
        <f>VLOOKUP($I54,Materiały!$C:$K,2,0)</f>
        <v>PK Z 500X500MM A500</v>
      </c>
      <c r="K54" s="51">
        <f>VLOOKUP($I54,Materiały!$C:$L,10,0)</f>
        <v>500</v>
      </c>
      <c r="L54" s="51">
        <f>VLOOKUP($I54,Materiały!$C:$K,4,0)</f>
        <v>76.88</v>
      </c>
      <c r="M54" s="51">
        <f t="shared" si="5"/>
        <v>0.15376000000000001</v>
      </c>
    </row>
    <row r="55" spans="1:14">
      <c r="A55" s="51" t="s">
        <v>1426</v>
      </c>
      <c r="B55" s="51" t="s">
        <v>114</v>
      </c>
      <c r="C55" s="55" t="s">
        <v>115</v>
      </c>
      <c r="E55" s="51" t="s">
        <v>1147</v>
      </c>
      <c r="G55" s="51">
        <v>1</v>
      </c>
      <c r="I55" s="51" t="s">
        <v>966</v>
      </c>
      <c r="J55" s="51" t="str">
        <f>VLOOKUP($I55,Materiały!$C:$K,2,0)</f>
        <v>PK Z 500X500MM A500</v>
      </c>
      <c r="K55" s="51">
        <f>VLOOKUP($I55,Materiały!$C:$L,10,0)</f>
        <v>500</v>
      </c>
      <c r="L55" s="51">
        <f>VLOOKUP($I55,Materiały!$C:$K,4,0)</f>
        <v>76.88</v>
      </c>
      <c r="M55" s="51">
        <f t="shared" si="5"/>
        <v>0.15376000000000001</v>
      </c>
    </row>
    <row r="56" spans="1:14">
      <c r="B56" s="51" t="s">
        <v>114</v>
      </c>
      <c r="C56" s="55" t="s">
        <v>115</v>
      </c>
      <c r="E56" s="51" t="s">
        <v>1147</v>
      </c>
      <c r="G56" s="51">
        <v>1</v>
      </c>
      <c r="I56" s="51" t="s">
        <v>958</v>
      </c>
      <c r="J56" s="51" t="str">
        <f>VLOOKUP($I56,Materiały!$C:$K,2,0)</f>
        <v>PK B 600X600MM A500</v>
      </c>
      <c r="K56" s="51">
        <f>VLOOKUP($I56,Materiały!$C:$L,10,0)</f>
        <v>500</v>
      </c>
      <c r="L56" s="51">
        <f>VLOOKUP($I56,Materiały!$C:$K,4,0)</f>
        <v>105.43</v>
      </c>
      <c r="M56" s="51">
        <f t="shared" si="5"/>
        <v>0.21086000000000002</v>
      </c>
    </row>
    <row r="57" spans="1:14">
      <c r="A57" s="51" t="s">
        <v>1427</v>
      </c>
      <c r="B57" s="51" t="s">
        <v>132</v>
      </c>
      <c r="C57" s="55" t="s">
        <v>133</v>
      </c>
      <c r="E57" s="51" t="s">
        <v>1147</v>
      </c>
      <c r="G57" s="51">
        <v>1</v>
      </c>
      <c r="I57" s="51" t="s">
        <v>958</v>
      </c>
      <c r="J57" s="51" t="str">
        <f>VLOOKUP($I57,Materiały!$C:$K,2,0)</f>
        <v>PK B 600X600MM A500</v>
      </c>
      <c r="K57" s="51">
        <f>VLOOKUP($I57,Materiały!$C:$L,10,0)</f>
        <v>500</v>
      </c>
      <c r="L57" s="51">
        <f>VLOOKUP($I57,Materiały!$C:$K,4,0)</f>
        <v>105.43</v>
      </c>
      <c r="M57" s="51">
        <f t="shared" si="5"/>
        <v>0.21086000000000002</v>
      </c>
    </row>
    <row r="58" spans="1:14">
      <c r="B58" s="51" t="s">
        <v>132</v>
      </c>
      <c r="C58" s="55" t="s">
        <v>133</v>
      </c>
      <c r="E58" s="51" t="s">
        <v>1147</v>
      </c>
      <c r="G58" s="51">
        <v>1</v>
      </c>
      <c r="I58" s="51" t="s">
        <v>978</v>
      </c>
      <c r="J58" s="51" t="str">
        <f>VLOOKUP($I58,Materiały!$C:$K,2,0)</f>
        <v>PK ST MIX 58G B/Z 750X750MM A250</v>
      </c>
      <c r="K58" s="51">
        <f>VLOOKUP($I58,Materiały!$C:$L,10,0)</f>
        <v>250</v>
      </c>
      <c r="L58" s="51">
        <f>VLOOKUP($I58,Materiały!$C:$K,4,0)</f>
        <v>84.56</v>
      </c>
      <c r="M58" s="51">
        <f t="shared" si="5"/>
        <v>0.33824000000000004</v>
      </c>
    </row>
    <row r="59" spans="1:14">
      <c r="A59" s="51" t="s">
        <v>1428</v>
      </c>
      <c r="B59" s="51" t="s">
        <v>134</v>
      </c>
      <c r="C59" s="55" t="s">
        <v>135</v>
      </c>
      <c r="E59" s="51" t="s">
        <v>1147</v>
      </c>
      <c r="G59" s="51">
        <v>1</v>
      </c>
      <c r="I59" s="51" t="s">
        <v>978</v>
      </c>
      <c r="J59" s="51" t="str">
        <f>VLOOKUP($I59,Materiały!$C:$K,2,0)</f>
        <v>PK ST MIX 58G B/Z 750X750MM A250</v>
      </c>
      <c r="K59" s="51">
        <f>VLOOKUP($I59,Materiały!$C:$L,10,0)</f>
        <v>250</v>
      </c>
      <c r="L59" s="51">
        <f>VLOOKUP($I59,Materiały!$C:$K,4,0)</f>
        <v>84.56</v>
      </c>
      <c r="M59" s="51">
        <f t="shared" si="5"/>
        <v>0.33824000000000004</v>
      </c>
    </row>
    <row r="60" spans="1:14">
      <c r="B60" s="51" t="s">
        <v>134</v>
      </c>
      <c r="C60" s="55" t="s">
        <v>135</v>
      </c>
      <c r="E60" s="51" t="s">
        <v>1147</v>
      </c>
      <c r="G60" s="51">
        <v>1</v>
      </c>
      <c r="I60" s="51" t="s">
        <v>980</v>
      </c>
      <c r="J60" s="51" t="str">
        <f>VLOOKUP($I60,Materiały!$C:$K,2,0)</f>
        <v>PK ST MIX 58G B/Z 900X900MM A250</v>
      </c>
      <c r="K60" s="51">
        <f>VLOOKUP($I60,Materiały!$C:$L,10,0)</f>
        <v>250</v>
      </c>
      <c r="L60" s="51">
        <f>VLOOKUP($I60,Materiały!$C:$K,4,0)</f>
        <v>115.32</v>
      </c>
      <c r="M60" s="51">
        <f t="shared" si="5"/>
        <v>0.46127999999999997</v>
      </c>
    </row>
    <row r="61" spans="1:14">
      <c r="A61" s="51" t="s">
        <v>1429</v>
      </c>
      <c r="B61" s="51" t="s">
        <v>136</v>
      </c>
      <c r="C61" s="55" t="s">
        <v>137</v>
      </c>
      <c r="E61" s="51" t="s">
        <v>1147</v>
      </c>
      <c r="G61" s="51">
        <v>1</v>
      </c>
      <c r="I61" s="51" t="s">
        <v>980</v>
      </c>
      <c r="J61" s="51" t="str">
        <f>VLOOKUP($I61,Materiały!$C:$K,2,0)</f>
        <v>PK ST MIX 58G B/Z 900X900MM A250</v>
      </c>
      <c r="K61" s="51">
        <f>VLOOKUP($I61,Materiały!$C:$L,10,0)</f>
        <v>250</v>
      </c>
      <c r="L61" s="51">
        <f>VLOOKUP($I61,Materiały!$C:$K,4,0)</f>
        <v>115.32</v>
      </c>
      <c r="M61" s="51">
        <f t="shared" si="5"/>
        <v>0.46127999999999997</v>
      </c>
    </row>
    <row r="62" spans="1:14">
      <c r="B62" s="51" t="s">
        <v>136</v>
      </c>
      <c r="C62" s="55" t="s">
        <v>137</v>
      </c>
      <c r="E62" s="51" t="s">
        <v>1147</v>
      </c>
      <c r="G62" s="51">
        <v>1</v>
      </c>
      <c r="I62" s="51" t="s">
        <v>982</v>
      </c>
      <c r="J62" s="51" t="str">
        <f>VLOOKUP($I62,Materiały!$C:$K,2,0)</f>
        <v>PK ST MIX 58G B/Z 1000X1000MM A250</v>
      </c>
      <c r="K62" s="51">
        <f>VLOOKUP($I62,Materiały!$C:$L,10,0)</f>
        <v>250</v>
      </c>
      <c r="L62" s="51">
        <f>VLOOKUP($I62,Materiały!$C:$K,4,0)</f>
        <v>147.62</v>
      </c>
      <c r="M62" s="51">
        <f t="shared" si="5"/>
        <v>0.59048</v>
      </c>
    </row>
    <row r="63" spans="1:14">
      <c r="A63" s="51" t="s">
        <v>1284</v>
      </c>
      <c r="B63" s="51" t="s">
        <v>138</v>
      </c>
      <c r="C63" s="55" t="s">
        <v>1149</v>
      </c>
      <c r="E63" s="51" t="s">
        <v>1147</v>
      </c>
      <c r="G63" s="51">
        <v>1</v>
      </c>
      <c r="I63" s="51" t="s">
        <v>982</v>
      </c>
      <c r="J63" s="51" t="str">
        <f>VLOOKUP($I63,Materiały!$C:$K,2,0)</f>
        <v>PK ST MIX 58G B/Z 1000X1000MM A250</v>
      </c>
      <c r="K63" s="51">
        <f>VLOOKUP($I63,Materiały!$C:$L,10,0)</f>
        <v>250</v>
      </c>
      <c r="L63" s="51">
        <f>VLOOKUP($I63,Materiały!$C:$K,4,0)</f>
        <v>147.62</v>
      </c>
      <c r="M63" s="51">
        <f t="shared" si="5"/>
        <v>0.59048</v>
      </c>
    </row>
    <row r="64" spans="1:14">
      <c r="B64" s="51" t="s">
        <v>138</v>
      </c>
      <c r="C64" s="55" t="s">
        <v>139</v>
      </c>
      <c r="E64" s="51" t="s">
        <v>1147</v>
      </c>
      <c r="G64" s="51">
        <v>1</v>
      </c>
      <c r="I64" s="51" t="s">
        <v>984</v>
      </c>
      <c r="J64" s="51" t="str">
        <f>VLOOKUP($I64,Materiały!$C:$K,2,0)</f>
        <v>PK ST MIX 58G B/Z 1200X1200MM A100</v>
      </c>
      <c r="K64" s="51">
        <f>VLOOKUP($I64,Materiały!$C:$L,10,0)</f>
        <v>100</v>
      </c>
      <c r="L64" s="51">
        <f>VLOOKUP($I64,Materiały!$C:$K,4,0)</f>
        <v>100.2</v>
      </c>
      <c r="M64" s="51">
        <f t="shared" si="5"/>
        <v>1.002</v>
      </c>
    </row>
    <row r="65" spans="1:13">
      <c r="A65" s="51" t="s">
        <v>1272</v>
      </c>
      <c r="C65" s="70"/>
      <c r="E65" s="51" t="s">
        <v>1146</v>
      </c>
      <c r="F65" s="54">
        <v>7.5</v>
      </c>
      <c r="G65" s="54">
        <v>20</v>
      </c>
      <c r="H65" s="54">
        <v>0.1</v>
      </c>
      <c r="I65" s="54" t="s">
        <v>916</v>
      </c>
      <c r="J65" s="51" t="str">
        <f>VLOOKUP($I65,Materiały!$C:$K,2,0)</f>
        <v>RĘK P-F P STEAM/EO/FORM 200M 75MM</v>
      </c>
      <c r="K65" s="54">
        <v>20000</v>
      </c>
      <c r="L65" s="51">
        <f>VLOOKUP($I65,Materiały!$C:$K,4,0)</f>
        <v>31.96</v>
      </c>
      <c r="M65" s="51">
        <f t="shared" si="5"/>
        <v>3.1960000000000002E-2</v>
      </c>
    </row>
    <row r="66" spans="1:13">
      <c r="A66" s="51" t="s">
        <v>1273</v>
      </c>
      <c r="C66" s="70"/>
      <c r="E66" s="51" t="s">
        <v>1146</v>
      </c>
      <c r="F66" s="54">
        <v>10</v>
      </c>
      <c r="G66" s="54">
        <v>20</v>
      </c>
      <c r="H66" s="54">
        <v>0.1</v>
      </c>
      <c r="I66" s="54" t="s">
        <v>918</v>
      </c>
      <c r="J66" s="51" t="str">
        <f>VLOOKUP($I66,Materiały!$C:$K,2,0)</f>
        <v>RĘK F-P P STEAM/EO/FORM 200M 100MM</v>
      </c>
      <c r="K66" s="54">
        <v>20000</v>
      </c>
      <c r="L66" s="51">
        <f>VLOOKUP($I66,Materiały!$C:$K,4,0)</f>
        <v>40.28</v>
      </c>
      <c r="M66" s="51">
        <f t="shared" si="5"/>
        <v>4.0280000000000003E-2</v>
      </c>
    </row>
    <row r="67" spans="1:13">
      <c r="A67" s="51" t="s">
        <v>1274</v>
      </c>
      <c r="C67" s="70"/>
      <c r="E67" s="51" t="s">
        <v>1146</v>
      </c>
      <c r="F67" s="54">
        <v>12</v>
      </c>
      <c r="G67" s="54">
        <v>20</v>
      </c>
      <c r="H67" s="54">
        <v>0.1</v>
      </c>
      <c r="I67" s="54" t="s">
        <v>920</v>
      </c>
      <c r="J67" s="51" t="str">
        <f>VLOOKUP($I67,Materiały!$C:$K,2,0)</f>
        <v>RĘK P-F P STEAM/EO/FORM 200M 120MM</v>
      </c>
      <c r="K67" s="54">
        <v>20000</v>
      </c>
      <c r="L67" s="51">
        <f>VLOOKUP($I67,Materiały!$C:$K,4,0)</f>
        <v>56.26</v>
      </c>
      <c r="M67" s="51">
        <f t="shared" si="5"/>
        <v>5.6259999999999998E-2</v>
      </c>
    </row>
    <row r="68" spans="1:13">
      <c r="A68" s="51" t="s">
        <v>1275</v>
      </c>
      <c r="C68" s="70"/>
      <c r="E68" s="51" t="s">
        <v>1146</v>
      </c>
      <c r="F68" s="54">
        <v>15</v>
      </c>
      <c r="G68" s="54">
        <v>20</v>
      </c>
      <c r="H68" s="54">
        <v>0.1</v>
      </c>
      <c r="I68" s="54" t="s">
        <v>922</v>
      </c>
      <c r="J68" s="51" t="str">
        <f>VLOOKUP($I68,Materiały!$C:$K,2,0)</f>
        <v>RĘK P-F P STEAM/EO FORM 200M 150MM</v>
      </c>
      <c r="K68" s="54">
        <v>20000</v>
      </c>
      <c r="L68" s="51">
        <f>VLOOKUP($I68,Materiały!$C:$K,4,0)</f>
        <v>58.64</v>
      </c>
      <c r="M68" s="51">
        <f t="shared" si="5"/>
        <v>5.8640000000000005E-2</v>
      </c>
    </row>
    <row r="69" spans="1:13">
      <c r="A69" s="51" t="s">
        <v>1264</v>
      </c>
      <c r="B69" s="51" t="s">
        <v>116</v>
      </c>
      <c r="C69" s="51" t="s">
        <v>117</v>
      </c>
      <c r="E69" s="51" t="s">
        <v>1146</v>
      </c>
      <c r="F69" s="51">
        <f t="shared" ref="F69:F76" si="6">MID(C69,SEARCH("|",C69)+1,3)/1</f>
        <v>12</v>
      </c>
      <c r="G69" s="51">
        <f t="shared" ref="G69:G76" si="7">MID(C69,SEARCH("DO",C69)+3,2)/1</f>
        <v>40</v>
      </c>
      <c r="H69" s="51">
        <f t="shared" ref="H69:H76" si="8">1/10</f>
        <v>0.1</v>
      </c>
      <c r="I69" s="51" t="str">
        <f>I14</f>
        <v>OM-194-FPPA-014</v>
      </c>
      <c r="J69" s="51" t="str">
        <f>VLOOKUP($I69,Materiały!$C:$K,2,0)</f>
        <v>RĘK P-F P STEAM/EO/FORM 200M 120MM</v>
      </c>
      <c r="K69" s="51">
        <f>MID(J69,SEARCH("FORM",J69)+5,3)/1*100</f>
        <v>20000</v>
      </c>
      <c r="L69" s="51">
        <f>VLOOKUP($I69,Materiały!$C:$K,4,0)</f>
        <v>56.26</v>
      </c>
      <c r="M69" s="51">
        <f t="shared" si="5"/>
        <v>0.11252</v>
      </c>
    </row>
    <row r="70" spans="1:13">
      <c r="A70" s="51" t="s">
        <v>1265</v>
      </c>
      <c r="B70" s="51" t="s">
        <v>118</v>
      </c>
      <c r="C70" s="51" t="s">
        <v>119</v>
      </c>
      <c r="E70" s="51" t="s">
        <v>1146</v>
      </c>
      <c r="F70" s="51">
        <f t="shared" si="6"/>
        <v>25</v>
      </c>
      <c r="G70" s="51">
        <f t="shared" si="7"/>
        <v>40</v>
      </c>
      <c r="H70" s="51">
        <f t="shared" si="8"/>
        <v>0.1</v>
      </c>
      <c r="I70" s="51" t="str">
        <f>I17</f>
        <v>OM-194-FPPA-007</v>
      </c>
      <c r="J70" s="51" t="str">
        <f>VLOOKUP($I70,Materiały!$C:$K,2,0)</f>
        <v>RĘK P-F P STEAM/EO FORM 100M 250MM</v>
      </c>
      <c r="K70" s="51">
        <f t="shared" ref="K70:K76" si="9">MID(J70,SEARCH("FORM",J70)+5,3)/1*100</f>
        <v>10000</v>
      </c>
      <c r="L70" s="51">
        <f>VLOOKUP($I70,Materiały!$C:$K,4,0)</f>
        <v>99.87</v>
      </c>
      <c r="M70" s="51">
        <f t="shared" si="5"/>
        <v>0.39948</v>
      </c>
    </row>
    <row r="71" spans="1:13">
      <c r="A71" s="51" t="s">
        <v>1266</v>
      </c>
      <c r="B71" s="51" t="s">
        <v>120</v>
      </c>
      <c r="C71" s="51" t="s">
        <v>121</v>
      </c>
      <c r="E71" s="51" t="s">
        <v>1146</v>
      </c>
      <c r="F71" s="51">
        <f t="shared" si="6"/>
        <v>7.5</v>
      </c>
      <c r="G71" s="51">
        <f t="shared" si="7"/>
        <v>40</v>
      </c>
      <c r="H71" s="51">
        <f t="shared" si="8"/>
        <v>0.1</v>
      </c>
      <c r="I71" s="51" t="str">
        <f>I12</f>
        <v>OM-194-FPPA-012</v>
      </c>
      <c r="J71" s="51" t="str">
        <f>VLOOKUP($I71,Materiały!$C:$K,2,0)</f>
        <v>RĘK P-F P STEAM/EO/FORM 200M 75MM</v>
      </c>
      <c r="K71" s="51">
        <f t="shared" si="9"/>
        <v>20000</v>
      </c>
      <c r="L71" s="51">
        <f>VLOOKUP($I71,Materiały!$C:$K,4,0)</f>
        <v>31.96</v>
      </c>
      <c r="M71" s="51">
        <f t="shared" si="5"/>
        <v>6.3920000000000005E-2</v>
      </c>
    </row>
    <row r="72" spans="1:13">
      <c r="A72" s="51" t="s">
        <v>1267</v>
      </c>
      <c r="B72" s="51" t="s">
        <v>122</v>
      </c>
      <c r="C72" s="51" t="s">
        <v>123</v>
      </c>
      <c r="E72" s="51" t="s">
        <v>1146</v>
      </c>
      <c r="F72" s="51">
        <f t="shared" si="6"/>
        <v>10</v>
      </c>
      <c r="G72" s="51">
        <f t="shared" si="7"/>
        <v>40</v>
      </c>
      <c r="H72" s="51">
        <f t="shared" si="8"/>
        <v>0.1</v>
      </c>
      <c r="I72" s="51" t="str">
        <f>I13</f>
        <v>OM-194-FPPA-013</v>
      </c>
      <c r="J72" s="51" t="str">
        <f>VLOOKUP($I72,Materiały!$C:$K,2,0)</f>
        <v>RĘK F-P P STEAM/EO/FORM 200M 100MM</v>
      </c>
      <c r="K72" s="51">
        <f t="shared" si="9"/>
        <v>20000</v>
      </c>
      <c r="L72" s="51">
        <f>VLOOKUP($I72,Materiały!$C:$K,4,0)</f>
        <v>40.28</v>
      </c>
      <c r="M72" s="51">
        <f t="shared" si="5"/>
        <v>8.0560000000000007E-2</v>
      </c>
    </row>
    <row r="73" spans="1:13">
      <c r="A73" s="51" t="s">
        <v>1268</v>
      </c>
      <c r="B73" s="51" t="s">
        <v>124</v>
      </c>
      <c r="C73" s="51" t="s">
        <v>125</v>
      </c>
      <c r="E73" s="51" t="s">
        <v>1146</v>
      </c>
      <c r="F73" s="51">
        <f t="shared" si="6"/>
        <v>15</v>
      </c>
      <c r="G73" s="51">
        <f t="shared" si="7"/>
        <v>40</v>
      </c>
      <c r="H73" s="51">
        <f t="shared" si="8"/>
        <v>0.1</v>
      </c>
      <c r="I73" s="51" t="str">
        <f>I15</f>
        <v>OM-194-FPPA-015</v>
      </c>
      <c r="J73" s="51" t="str">
        <f>VLOOKUP($I73,Materiały!$C:$K,2,0)</f>
        <v>RĘK P-F P STEAM/EO FORM 200M 150MM</v>
      </c>
      <c r="K73" s="51">
        <f t="shared" si="9"/>
        <v>20000</v>
      </c>
      <c r="L73" s="51">
        <f>VLOOKUP($I73,Materiały!$C:$K,4,0)</f>
        <v>58.64</v>
      </c>
      <c r="M73" s="51">
        <f t="shared" ref="M73:M104" si="10">L73*(G73/K73)</f>
        <v>0.11728000000000001</v>
      </c>
    </row>
    <row r="74" spans="1:13">
      <c r="A74" s="51" t="s">
        <v>1269</v>
      </c>
      <c r="B74" s="51" t="s">
        <v>126</v>
      </c>
      <c r="C74" s="51" t="s">
        <v>127</v>
      </c>
      <c r="E74" s="51" t="s">
        <v>1146</v>
      </c>
      <c r="F74" s="51">
        <f t="shared" si="6"/>
        <v>20</v>
      </c>
      <c r="G74" s="51">
        <f t="shared" si="7"/>
        <v>40</v>
      </c>
      <c r="H74" s="51">
        <f t="shared" si="8"/>
        <v>0.1</v>
      </c>
      <c r="I74" s="51" t="str">
        <f>I16</f>
        <v>OM-194-FPPA-016</v>
      </c>
      <c r="J74" s="51" t="str">
        <f>VLOOKUP($I74,Materiały!$C:$K,2,0)</f>
        <v>RĘK P-F P STEAM/EO FORM 200M 200MM</v>
      </c>
      <c r="K74" s="51">
        <f t="shared" si="9"/>
        <v>20000</v>
      </c>
      <c r="L74" s="51">
        <f>VLOOKUP($I74,Materiały!$C:$K,4,0)</f>
        <v>76.709999999999994</v>
      </c>
      <c r="M74" s="51">
        <f t="shared" si="10"/>
        <v>0.15342</v>
      </c>
    </row>
    <row r="75" spans="1:13">
      <c r="A75" s="51" t="s">
        <v>1270</v>
      </c>
      <c r="B75" s="51" t="s">
        <v>128</v>
      </c>
      <c r="C75" s="51" t="s">
        <v>129</v>
      </c>
      <c r="E75" s="51" t="s">
        <v>1146</v>
      </c>
      <c r="F75" s="51">
        <f t="shared" si="6"/>
        <v>32</v>
      </c>
      <c r="G75" s="51">
        <f t="shared" si="7"/>
        <v>40</v>
      </c>
      <c r="H75" s="51">
        <f t="shared" si="8"/>
        <v>0.1</v>
      </c>
      <c r="I75" s="51" t="str">
        <f>I18</f>
        <v>OM-194-FPPA-009</v>
      </c>
      <c r="J75" s="51" t="str">
        <f>VLOOKUP($I75,Materiały!$C:$K,2,0)</f>
        <v>RĘK P-F P STEAM/EO FORM 100M 320MM</v>
      </c>
      <c r="K75" s="51">
        <f t="shared" si="9"/>
        <v>10000</v>
      </c>
      <c r="L75" s="51">
        <f>VLOOKUP($I75,Materiały!$C:$K,4,0)</f>
        <v>77.47</v>
      </c>
      <c r="M75" s="51">
        <f t="shared" si="10"/>
        <v>0.30987999999999999</v>
      </c>
    </row>
    <row r="76" spans="1:13">
      <c r="A76" s="51" t="s">
        <v>1271</v>
      </c>
      <c r="B76" s="51" t="s">
        <v>130</v>
      </c>
      <c r="C76" s="51" t="s">
        <v>131</v>
      </c>
      <c r="E76" s="51" t="s">
        <v>1146</v>
      </c>
      <c r="F76" s="51">
        <f t="shared" si="6"/>
        <v>42</v>
      </c>
      <c r="G76" s="51">
        <f t="shared" si="7"/>
        <v>40</v>
      </c>
      <c r="H76" s="51">
        <f t="shared" si="8"/>
        <v>0.1</v>
      </c>
      <c r="I76" s="51" t="str">
        <f>I19</f>
        <v>OM-194-FPPA-010</v>
      </c>
      <c r="J76" s="51" t="str">
        <f>VLOOKUP($I76,Materiały!$C:$K,2,0)</f>
        <v>RĘK P-F P STEAM/EO FORM 100M 420MM</v>
      </c>
      <c r="K76" s="51">
        <f t="shared" si="9"/>
        <v>10000</v>
      </c>
      <c r="L76" s="51">
        <f>VLOOKUP($I76,Materiały!$C:$K,4,0)</f>
        <v>152.08000000000001</v>
      </c>
      <c r="M76" s="51">
        <f t="shared" si="10"/>
        <v>0.60832000000000008</v>
      </c>
    </row>
    <row r="77" spans="1:13">
      <c r="A77" s="51" t="s">
        <v>1276</v>
      </c>
      <c r="E77" s="51" t="s">
        <v>1146</v>
      </c>
      <c r="F77" s="54">
        <v>7.5</v>
      </c>
      <c r="G77" s="54">
        <v>60</v>
      </c>
      <c r="H77" s="54">
        <v>0.1</v>
      </c>
      <c r="I77" s="54" t="s">
        <v>916</v>
      </c>
      <c r="J77" s="51" t="str">
        <f>VLOOKUP($I77,Materiały!$C:$K,2,0)</f>
        <v>RĘK P-F P STEAM/EO/FORM 200M 75MM</v>
      </c>
      <c r="K77" s="54">
        <v>20000</v>
      </c>
      <c r="L77" s="51">
        <f>VLOOKUP($I77,Materiały!$C:$K,4,0)</f>
        <v>31.96</v>
      </c>
      <c r="M77" s="51">
        <f t="shared" si="10"/>
        <v>9.5880000000000007E-2</v>
      </c>
    </row>
    <row r="78" spans="1:13">
      <c r="A78" s="51" t="s">
        <v>1277</v>
      </c>
      <c r="E78" s="51" t="s">
        <v>1146</v>
      </c>
      <c r="F78" s="54">
        <v>10</v>
      </c>
      <c r="G78" s="54">
        <v>60</v>
      </c>
      <c r="H78" s="54">
        <v>0.1</v>
      </c>
      <c r="I78" s="54" t="s">
        <v>918</v>
      </c>
      <c r="J78" s="51" t="str">
        <f>VLOOKUP($I78,Materiały!$C:$K,2,0)</f>
        <v>RĘK F-P P STEAM/EO/FORM 200M 100MM</v>
      </c>
      <c r="K78" s="54">
        <v>20000</v>
      </c>
      <c r="L78" s="51">
        <f>VLOOKUP($I78,Materiały!$C:$K,4,0)</f>
        <v>40.28</v>
      </c>
      <c r="M78" s="51">
        <f t="shared" si="10"/>
        <v>0.12084</v>
      </c>
    </row>
    <row r="79" spans="1:13">
      <c r="A79" s="51" t="s">
        <v>1278</v>
      </c>
      <c r="E79" s="51" t="s">
        <v>1146</v>
      </c>
      <c r="F79" s="54">
        <v>12</v>
      </c>
      <c r="G79" s="54">
        <v>60</v>
      </c>
      <c r="H79" s="54">
        <v>0.1</v>
      </c>
      <c r="I79" s="54" t="s">
        <v>920</v>
      </c>
      <c r="J79" s="51" t="str">
        <f>VLOOKUP($I79,Materiały!$C:$K,2,0)</f>
        <v>RĘK P-F P STEAM/EO/FORM 200M 120MM</v>
      </c>
      <c r="K79" s="54">
        <v>20000</v>
      </c>
      <c r="L79" s="51">
        <f>VLOOKUP($I79,Materiały!$C:$K,4,0)</f>
        <v>56.26</v>
      </c>
      <c r="M79" s="51">
        <f t="shared" si="10"/>
        <v>0.16877999999999999</v>
      </c>
    </row>
    <row r="80" spans="1:13">
      <c r="A80" s="51" t="s">
        <v>1279</v>
      </c>
      <c r="E80" s="51" t="s">
        <v>1146</v>
      </c>
      <c r="F80" s="54">
        <v>15</v>
      </c>
      <c r="G80" s="54">
        <v>60</v>
      </c>
      <c r="H80" s="54">
        <v>0.1</v>
      </c>
      <c r="I80" s="54" t="s">
        <v>922</v>
      </c>
      <c r="J80" s="51" t="str">
        <f>VLOOKUP($I80,Materiały!$C:$K,2,0)</f>
        <v>RĘK P-F P STEAM/EO FORM 200M 150MM</v>
      </c>
      <c r="K80" s="54">
        <v>20000</v>
      </c>
      <c r="L80" s="51">
        <f>VLOOKUP($I80,Materiały!$C:$K,4,0)</f>
        <v>58.64</v>
      </c>
      <c r="M80" s="51">
        <f t="shared" si="10"/>
        <v>0.17591999999999999</v>
      </c>
    </row>
    <row r="81" spans="1:13">
      <c r="A81" s="51" t="s">
        <v>1280</v>
      </c>
      <c r="E81" s="51" t="s">
        <v>1146</v>
      </c>
      <c r="F81" s="54">
        <v>20</v>
      </c>
      <c r="G81" s="54">
        <v>60</v>
      </c>
      <c r="H81" s="54">
        <v>0.1</v>
      </c>
      <c r="I81" s="54" t="s">
        <v>924</v>
      </c>
      <c r="J81" s="51" t="str">
        <f>VLOOKUP($I81,Materiały!$C:$K,2,0)</f>
        <v>RĘK P-F P STEAM/EO FORM 200M 200MM</v>
      </c>
      <c r="K81" s="54">
        <v>20000</v>
      </c>
      <c r="L81" s="51">
        <f>VLOOKUP($I81,Materiały!$C:$K,4,0)</f>
        <v>76.709999999999994</v>
      </c>
      <c r="M81" s="51">
        <f t="shared" si="10"/>
        <v>0.23012999999999997</v>
      </c>
    </row>
    <row r="82" spans="1:13">
      <c r="A82" s="51" t="s">
        <v>1281</v>
      </c>
      <c r="E82" s="51" t="s">
        <v>1146</v>
      </c>
      <c r="F82" s="54">
        <v>25</v>
      </c>
      <c r="G82" s="54">
        <v>60</v>
      </c>
      <c r="H82" s="54">
        <v>0.1</v>
      </c>
      <c r="I82" s="54" t="s">
        <v>908</v>
      </c>
      <c r="J82" s="51" t="str">
        <f>VLOOKUP($I82,Materiały!$C:$K,2,0)</f>
        <v>RĘK P-F P STEAM/EO FORM 100M 250MM</v>
      </c>
      <c r="K82" s="54">
        <v>10000</v>
      </c>
      <c r="L82" s="51">
        <f>VLOOKUP($I82,Materiały!$C:$K,4,0)</f>
        <v>99.87</v>
      </c>
      <c r="M82" s="51">
        <f t="shared" si="10"/>
        <v>0.59922000000000009</v>
      </c>
    </row>
    <row r="83" spans="1:13">
      <c r="A83" s="51" t="s">
        <v>1282</v>
      </c>
      <c r="E83" s="51" t="s">
        <v>1146</v>
      </c>
      <c r="F83" s="54">
        <v>32</v>
      </c>
      <c r="G83" s="54">
        <v>60</v>
      </c>
      <c r="H83" s="54">
        <v>0.1</v>
      </c>
      <c r="I83" s="54" t="s">
        <v>910</v>
      </c>
      <c r="J83" s="51" t="str">
        <f>VLOOKUP($I83,Materiały!$C:$K,2,0)</f>
        <v>RĘK P-F P STEAM/EO FORM 100M 320MM</v>
      </c>
      <c r="K83" s="54">
        <v>10000</v>
      </c>
      <c r="L83" s="51">
        <f>VLOOKUP($I83,Materiały!$C:$K,4,0)</f>
        <v>77.47</v>
      </c>
      <c r="M83" s="51">
        <f t="shared" si="10"/>
        <v>0.46482000000000001</v>
      </c>
    </row>
    <row r="84" spans="1:13">
      <c r="A84" s="51" t="s">
        <v>1283</v>
      </c>
      <c r="E84" s="51" t="s">
        <v>1146</v>
      </c>
      <c r="F84" s="54">
        <v>42</v>
      </c>
      <c r="G84" s="54">
        <v>60</v>
      </c>
      <c r="H84" s="54">
        <v>0.1</v>
      </c>
      <c r="I84" s="54" t="s">
        <v>912</v>
      </c>
      <c r="J84" s="51" t="str">
        <f>VLOOKUP($I84,Materiały!$C:$K,2,0)</f>
        <v>RĘK P-F P STEAM/EO FORM 100M 420MM</v>
      </c>
      <c r="K84" s="54">
        <v>10000</v>
      </c>
      <c r="L84" s="51">
        <f>VLOOKUP($I84,Materiały!$C:$K,4,0)</f>
        <v>152.08000000000001</v>
      </c>
      <c r="M84" s="51">
        <f t="shared" si="10"/>
        <v>0.91248000000000007</v>
      </c>
    </row>
    <row r="85" spans="1:13">
      <c r="A85" s="51" t="s">
        <v>1244</v>
      </c>
      <c r="D85" s="51" t="s">
        <v>1051</v>
      </c>
      <c r="E85" s="51" t="s">
        <v>1146</v>
      </c>
      <c r="F85" s="54">
        <v>10</v>
      </c>
      <c r="G85" s="54">
        <v>20</v>
      </c>
      <c r="H85" s="54">
        <v>0.1</v>
      </c>
      <c r="I85" s="54" t="s">
        <v>918</v>
      </c>
      <c r="J85" s="51" t="str">
        <f>VLOOKUP($I85,Materiały!$C:$K,2,0)</f>
        <v>RĘK F-P P STEAM/EO/FORM 200M 100MM</v>
      </c>
      <c r="K85" s="54">
        <v>20000</v>
      </c>
      <c r="L85" s="51">
        <f>VLOOKUP($I85,Materiały!$C:$K,4,0)</f>
        <v>40.28</v>
      </c>
      <c r="M85" s="51">
        <f t="shared" si="10"/>
        <v>4.0280000000000003E-2</v>
      </c>
    </row>
    <row r="86" spans="1:13">
      <c r="A86" s="51" t="s">
        <v>1245</v>
      </c>
      <c r="D86" s="51" t="s">
        <v>1051</v>
      </c>
      <c r="E86" s="51" t="s">
        <v>1146</v>
      </c>
      <c r="F86" s="54">
        <v>12</v>
      </c>
      <c r="G86" s="54">
        <v>20</v>
      </c>
      <c r="H86" s="54">
        <v>0.1</v>
      </c>
      <c r="I86" s="54" t="s">
        <v>920</v>
      </c>
      <c r="J86" s="51" t="str">
        <f>VLOOKUP($I86,Materiały!$C:$K,2,0)</f>
        <v>RĘK P-F P STEAM/EO/FORM 200M 120MM</v>
      </c>
      <c r="K86" s="54">
        <v>20000</v>
      </c>
      <c r="L86" s="51">
        <f>VLOOKUP($I86,Materiały!$C:$K,4,0)</f>
        <v>56.26</v>
      </c>
      <c r="M86" s="51">
        <f t="shared" si="10"/>
        <v>5.6259999999999998E-2</v>
      </c>
    </row>
    <row r="87" spans="1:13">
      <c r="A87" s="51" t="s">
        <v>1246</v>
      </c>
      <c r="D87" s="51" t="s">
        <v>1051</v>
      </c>
      <c r="E87" s="51" t="s">
        <v>1146</v>
      </c>
      <c r="F87" s="54">
        <v>15</v>
      </c>
      <c r="G87" s="54">
        <v>20</v>
      </c>
      <c r="H87" s="54">
        <v>0.1</v>
      </c>
      <c r="I87" s="54" t="s">
        <v>922</v>
      </c>
      <c r="J87" s="51" t="str">
        <f>VLOOKUP($I87,Materiały!$C:$K,2,0)</f>
        <v>RĘK P-F P STEAM/EO FORM 200M 150MM</v>
      </c>
      <c r="K87" s="54">
        <v>20000</v>
      </c>
      <c r="L87" s="51">
        <f>VLOOKUP($I87,Materiały!$C:$K,4,0)</f>
        <v>58.64</v>
      </c>
      <c r="M87" s="51">
        <f t="shared" si="10"/>
        <v>5.8640000000000005E-2</v>
      </c>
    </row>
    <row r="88" spans="1:13">
      <c r="A88" s="51" t="s">
        <v>1247</v>
      </c>
      <c r="D88" s="51" t="s">
        <v>1051</v>
      </c>
      <c r="E88" s="51" t="s">
        <v>1146</v>
      </c>
      <c r="F88" s="54">
        <v>7.5</v>
      </c>
      <c r="G88" s="54">
        <v>20</v>
      </c>
      <c r="H88" s="54">
        <v>0.1</v>
      </c>
      <c r="I88" s="54" t="s">
        <v>916</v>
      </c>
      <c r="J88" s="51" t="str">
        <f>VLOOKUP($I88,Materiały!$C:$K,2,0)</f>
        <v>RĘK P-F P STEAM/EO/FORM 200M 75MM</v>
      </c>
      <c r="K88" s="54">
        <v>20000</v>
      </c>
      <c r="L88" s="51">
        <f>VLOOKUP($I88,Materiały!$C:$K,4,0)</f>
        <v>31.96</v>
      </c>
      <c r="M88" s="51">
        <f t="shared" si="10"/>
        <v>3.1960000000000002E-2</v>
      </c>
    </row>
    <row r="89" spans="1:13">
      <c r="A89" s="51" t="s">
        <v>1248</v>
      </c>
      <c r="D89" s="51" t="s">
        <v>1051</v>
      </c>
      <c r="E89" s="51" t="s">
        <v>1146</v>
      </c>
      <c r="F89" s="54">
        <v>10</v>
      </c>
      <c r="G89" s="54">
        <v>40</v>
      </c>
      <c r="H89" s="54">
        <v>0.1</v>
      </c>
      <c r="I89" s="54" t="s">
        <v>918</v>
      </c>
      <c r="J89" s="51" t="str">
        <f>VLOOKUP($I89,Materiały!$C:$K,2,0)</f>
        <v>RĘK F-P P STEAM/EO/FORM 200M 100MM</v>
      </c>
      <c r="K89" s="54">
        <v>20000</v>
      </c>
      <c r="L89" s="51">
        <f>VLOOKUP($I89,Materiały!$C:$K,4,0)</f>
        <v>40.28</v>
      </c>
      <c r="M89" s="51">
        <f t="shared" si="10"/>
        <v>8.0560000000000007E-2</v>
      </c>
    </row>
    <row r="90" spans="1:13">
      <c r="A90" s="51" t="s">
        <v>1249</v>
      </c>
      <c r="D90" s="51" t="s">
        <v>1051</v>
      </c>
      <c r="E90" s="51" t="s">
        <v>1146</v>
      </c>
      <c r="F90" s="54">
        <v>12</v>
      </c>
      <c r="G90" s="54">
        <v>40</v>
      </c>
      <c r="H90" s="54">
        <v>0.1</v>
      </c>
      <c r="I90" s="54" t="s">
        <v>920</v>
      </c>
      <c r="J90" s="51" t="str">
        <f>VLOOKUP($I90,Materiały!$C:$K,2,0)</f>
        <v>RĘK P-F P STEAM/EO/FORM 200M 120MM</v>
      </c>
      <c r="K90" s="54">
        <v>20000</v>
      </c>
      <c r="L90" s="51">
        <f>VLOOKUP($I90,Materiały!$C:$K,4,0)</f>
        <v>56.26</v>
      </c>
      <c r="M90" s="51">
        <f t="shared" si="10"/>
        <v>0.11252</v>
      </c>
    </row>
    <row r="91" spans="1:13">
      <c r="A91" s="51" t="s">
        <v>1250</v>
      </c>
      <c r="D91" s="51" t="s">
        <v>1051</v>
      </c>
      <c r="E91" s="51" t="s">
        <v>1146</v>
      </c>
      <c r="F91" s="54">
        <v>15</v>
      </c>
      <c r="G91" s="54">
        <v>40</v>
      </c>
      <c r="H91" s="54">
        <v>0.1</v>
      </c>
      <c r="I91" s="54" t="s">
        <v>922</v>
      </c>
      <c r="J91" s="51" t="str">
        <f>VLOOKUP($I91,Materiały!$C:$K,2,0)</f>
        <v>RĘK P-F P STEAM/EO FORM 200M 150MM</v>
      </c>
      <c r="K91" s="54">
        <v>20000</v>
      </c>
      <c r="L91" s="51">
        <f>VLOOKUP($I91,Materiały!$C:$K,4,0)</f>
        <v>58.64</v>
      </c>
      <c r="M91" s="51">
        <f t="shared" si="10"/>
        <v>0.11728000000000001</v>
      </c>
    </row>
    <row r="92" spans="1:13">
      <c r="A92" s="51" t="s">
        <v>1251</v>
      </c>
      <c r="D92" s="51" t="s">
        <v>1051</v>
      </c>
      <c r="E92" s="51" t="s">
        <v>1146</v>
      </c>
      <c r="F92" s="54">
        <v>20</v>
      </c>
      <c r="G92" s="54">
        <v>40</v>
      </c>
      <c r="H92" s="54">
        <v>0.1</v>
      </c>
      <c r="I92" s="54" t="s">
        <v>924</v>
      </c>
      <c r="J92" s="51" t="str">
        <f>VLOOKUP($I92,Materiały!$C:$K,2,0)</f>
        <v>RĘK P-F P STEAM/EO FORM 200M 200MM</v>
      </c>
      <c r="K92" s="54">
        <v>20000</v>
      </c>
      <c r="L92" s="51">
        <f>VLOOKUP($I92,Materiały!$C:$K,4,0)</f>
        <v>76.709999999999994</v>
      </c>
      <c r="M92" s="51">
        <f t="shared" si="10"/>
        <v>0.15342</v>
      </c>
    </row>
    <row r="93" spans="1:13">
      <c r="A93" s="51" t="s">
        <v>1252</v>
      </c>
      <c r="D93" s="51" t="s">
        <v>1051</v>
      </c>
      <c r="E93" s="51" t="s">
        <v>1146</v>
      </c>
      <c r="F93" s="54">
        <v>25</v>
      </c>
      <c r="G93" s="54">
        <v>40</v>
      </c>
      <c r="H93" s="54">
        <v>0.1</v>
      </c>
      <c r="I93" s="54" t="s">
        <v>908</v>
      </c>
      <c r="J93" s="51" t="str">
        <f>VLOOKUP($I93,Materiały!$C:$K,2,0)</f>
        <v>RĘK P-F P STEAM/EO FORM 100M 250MM</v>
      </c>
      <c r="K93" s="54">
        <v>10000</v>
      </c>
      <c r="L93" s="51">
        <f>VLOOKUP($I93,Materiały!$C:$K,4,0)</f>
        <v>99.87</v>
      </c>
      <c r="M93" s="51">
        <f t="shared" si="10"/>
        <v>0.39948</v>
      </c>
    </row>
    <row r="94" spans="1:13">
      <c r="A94" s="51" t="s">
        <v>1253</v>
      </c>
      <c r="D94" s="51" t="s">
        <v>1051</v>
      </c>
      <c r="E94" s="51" t="s">
        <v>1146</v>
      </c>
      <c r="F94" s="54">
        <v>32</v>
      </c>
      <c r="G94" s="54">
        <v>40</v>
      </c>
      <c r="H94" s="54">
        <v>0.1</v>
      </c>
      <c r="I94" s="54" t="s">
        <v>910</v>
      </c>
      <c r="J94" s="51" t="str">
        <f>VLOOKUP($I94,Materiały!$C:$K,2,0)</f>
        <v>RĘK P-F P STEAM/EO FORM 100M 320MM</v>
      </c>
      <c r="K94" s="54">
        <v>10000</v>
      </c>
      <c r="L94" s="51">
        <f>VLOOKUP($I94,Materiały!$C:$K,4,0)</f>
        <v>77.47</v>
      </c>
      <c r="M94" s="51">
        <f t="shared" si="10"/>
        <v>0.30987999999999999</v>
      </c>
    </row>
    <row r="95" spans="1:13">
      <c r="A95" s="51" t="s">
        <v>1254</v>
      </c>
      <c r="D95" s="51" t="s">
        <v>1051</v>
      </c>
      <c r="E95" s="51" t="s">
        <v>1146</v>
      </c>
      <c r="F95" s="54">
        <v>42</v>
      </c>
      <c r="G95" s="54">
        <v>40</v>
      </c>
      <c r="H95" s="54">
        <v>0.1</v>
      </c>
      <c r="I95" s="54" t="s">
        <v>912</v>
      </c>
      <c r="J95" s="51" t="str">
        <f>VLOOKUP($I95,Materiały!$C:$K,2,0)</f>
        <v>RĘK P-F P STEAM/EO FORM 100M 420MM</v>
      </c>
      <c r="K95" s="54">
        <v>10000</v>
      </c>
      <c r="L95" s="51">
        <f>VLOOKUP($I95,Materiały!$C:$K,4,0)</f>
        <v>152.08000000000001</v>
      </c>
      <c r="M95" s="51">
        <f t="shared" si="10"/>
        <v>0.60832000000000008</v>
      </c>
    </row>
    <row r="96" spans="1:13">
      <c r="A96" s="51" t="s">
        <v>1255</v>
      </c>
      <c r="D96" s="51" t="s">
        <v>1051</v>
      </c>
      <c r="E96" s="51" t="s">
        <v>1146</v>
      </c>
      <c r="F96" s="54">
        <v>7.5</v>
      </c>
      <c r="G96" s="54">
        <v>40</v>
      </c>
      <c r="H96" s="54">
        <v>0.1</v>
      </c>
      <c r="I96" s="54" t="s">
        <v>916</v>
      </c>
      <c r="J96" s="51" t="str">
        <f>VLOOKUP($I96,Materiały!$C:$K,2,0)</f>
        <v>RĘK P-F P STEAM/EO/FORM 200M 75MM</v>
      </c>
      <c r="K96" s="54">
        <v>20000</v>
      </c>
      <c r="L96" s="51">
        <f>VLOOKUP($I96,Materiały!$C:$K,4,0)</f>
        <v>31.96</v>
      </c>
      <c r="M96" s="51">
        <f t="shared" si="10"/>
        <v>6.3920000000000005E-2</v>
      </c>
    </row>
    <row r="97" spans="1:13">
      <c r="A97" s="51" t="s">
        <v>1256</v>
      </c>
      <c r="D97" s="51" t="s">
        <v>1051</v>
      </c>
      <c r="E97" s="51" t="s">
        <v>1146</v>
      </c>
      <c r="F97" s="54">
        <v>10</v>
      </c>
      <c r="G97" s="54">
        <v>60</v>
      </c>
      <c r="H97" s="54">
        <v>0.1</v>
      </c>
      <c r="I97" s="54" t="s">
        <v>918</v>
      </c>
      <c r="J97" s="51" t="str">
        <f>VLOOKUP($I97,Materiały!$C:$K,2,0)</f>
        <v>RĘK F-P P STEAM/EO/FORM 200M 100MM</v>
      </c>
      <c r="K97" s="54">
        <v>20000</v>
      </c>
      <c r="L97" s="51">
        <f>VLOOKUP($I97,Materiały!$C:$K,4,0)</f>
        <v>40.28</v>
      </c>
      <c r="M97" s="51">
        <f t="shared" si="10"/>
        <v>0.12084</v>
      </c>
    </row>
    <row r="98" spans="1:13">
      <c r="A98" s="51" t="s">
        <v>1257</v>
      </c>
      <c r="D98" s="51" t="s">
        <v>1051</v>
      </c>
      <c r="E98" s="51" t="s">
        <v>1146</v>
      </c>
      <c r="F98" s="54">
        <v>12</v>
      </c>
      <c r="G98" s="54">
        <v>60</v>
      </c>
      <c r="H98" s="54">
        <v>0.1</v>
      </c>
      <c r="I98" s="54" t="s">
        <v>920</v>
      </c>
      <c r="J98" s="51" t="str">
        <f>VLOOKUP($I98,Materiały!$C:$K,2,0)</f>
        <v>RĘK P-F P STEAM/EO/FORM 200M 120MM</v>
      </c>
      <c r="K98" s="54">
        <v>20000</v>
      </c>
      <c r="L98" s="51">
        <f>VLOOKUP($I98,Materiały!$C:$K,4,0)</f>
        <v>56.26</v>
      </c>
      <c r="M98" s="51">
        <f t="shared" si="10"/>
        <v>0.16877999999999999</v>
      </c>
    </row>
    <row r="99" spans="1:13">
      <c r="A99" s="51" t="s">
        <v>1258</v>
      </c>
      <c r="D99" s="51" t="s">
        <v>1051</v>
      </c>
      <c r="E99" s="51" t="s">
        <v>1146</v>
      </c>
      <c r="F99" s="54">
        <v>15</v>
      </c>
      <c r="G99" s="54">
        <v>60</v>
      </c>
      <c r="H99" s="54">
        <v>0.1</v>
      </c>
      <c r="I99" s="54" t="s">
        <v>922</v>
      </c>
      <c r="J99" s="51" t="str">
        <f>VLOOKUP($I99,Materiały!$C:$K,2,0)</f>
        <v>RĘK P-F P STEAM/EO FORM 200M 150MM</v>
      </c>
      <c r="K99" s="54">
        <v>20000</v>
      </c>
      <c r="L99" s="51">
        <f>VLOOKUP($I99,Materiały!$C:$K,4,0)</f>
        <v>58.64</v>
      </c>
      <c r="M99" s="51">
        <f t="shared" si="10"/>
        <v>0.17591999999999999</v>
      </c>
    </row>
    <row r="100" spans="1:13">
      <c r="A100" s="51" t="s">
        <v>1259</v>
      </c>
      <c r="D100" s="51" t="s">
        <v>1051</v>
      </c>
      <c r="E100" s="51" t="s">
        <v>1146</v>
      </c>
      <c r="F100" s="54">
        <v>20</v>
      </c>
      <c r="G100" s="54">
        <v>60</v>
      </c>
      <c r="H100" s="54">
        <v>0.1</v>
      </c>
      <c r="I100" s="54" t="s">
        <v>924</v>
      </c>
      <c r="J100" s="51" t="str">
        <f>VLOOKUP($I100,Materiały!$C:$K,2,0)</f>
        <v>RĘK P-F P STEAM/EO FORM 200M 200MM</v>
      </c>
      <c r="K100" s="54">
        <v>20000</v>
      </c>
      <c r="L100" s="51">
        <f>VLOOKUP($I100,Materiały!$C:$K,4,0)</f>
        <v>76.709999999999994</v>
      </c>
      <c r="M100" s="51">
        <f t="shared" si="10"/>
        <v>0.23012999999999997</v>
      </c>
    </row>
    <row r="101" spans="1:13">
      <c r="A101" s="51" t="s">
        <v>1260</v>
      </c>
      <c r="D101" s="51" t="s">
        <v>1051</v>
      </c>
      <c r="E101" s="51" t="s">
        <v>1146</v>
      </c>
      <c r="F101" s="54">
        <v>25</v>
      </c>
      <c r="G101" s="54">
        <v>60</v>
      </c>
      <c r="H101" s="54">
        <v>0.1</v>
      </c>
      <c r="I101" s="54" t="s">
        <v>908</v>
      </c>
      <c r="J101" s="51" t="str">
        <f>VLOOKUP($I101,Materiały!$C:$K,2,0)</f>
        <v>RĘK P-F P STEAM/EO FORM 100M 250MM</v>
      </c>
      <c r="K101" s="54">
        <v>10000</v>
      </c>
      <c r="L101" s="51">
        <f>VLOOKUP($I101,Materiały!$C:$K,4,0)</f>
        <v>99.87</v>
      </c>
      <c r="M101" s="51">
        <f t="shared" si="10"/>
        <v>0.59922000000000009</v>
      </c>
    </row>
    <row r="102" spans="1:13">
      <c r="A102" s="51" t="s">
        <v>1261</v>
      </c>
      <c r="D102" s="51" t="s">
        <v>1051</v>
      </c>
      <c r="E102" s="51" t="s">
        <v>1146</v>
      </c>
      <c r="F102" s="54">
        <v>32</v>
      </c>
      <c r="G102" s="54">
        <v>60</v>
      </c>
      <c r="H102" s="54">
        <v>0.1</v>
      </c>
      <c r="I102" s="54" t="s">
        <v>910</v>
      </c>
      <c r="J102" s="51" t="str">
        <f>VLOOKUP($I102,Materiały!$C:$K,2,0)</f>
        <v>RĘK P-F P STEAM/EO FORM 100M 320MM</v>
      </c>
      <c r="K102" s="54">
        <v>10000</v>
      </c>
      <c r="L102" s="51">
        <f>VLOOKUP($I102,Materiały!$C:$K,4,0)</f>
        <v>77.47</v>
      </c>
      <c r="M102" s="51">
        <f t="shared" si="10"/>
        <v>0.46482000000000001</v>
      </c>
    </row>
    <row r="103" spans="1:13">
      <c r="A103" s="51" t="s">
        <v>1262</v>
      </c>
      <c r="D103" s="51" t="s">
        <v>1051</v>
      </c>
      <c r="E103" s="51" t="s">
        <v>1146</v>
      </c>
      <c r="F103" s="54">
        <v>42</v>
      </c>
      <c r="G103" s="54">
        <v>60</v>
      </c>
      <c r="H103" s="54">
        <v>0.1</v>
      </c>
      <c r="I103" s="54" t="s">
        <v>912</v>
      </c>
      <c r="J103" s="51" t="str">
        <f>VLOOKUP($I103,Materiały!$C:$K,2,0)</f>
        <v>RĘK P-F P STEAM/EO FORM 100M 420MM</v>
      </c>
      <c r="K103" s="54">
        <v>10000</v>
      </c>
      <c r="L103" s="51">
        <f>VLOOKUP($I103,Materiały!$C:$K,4,0)</f>
        <v>152.08000000000001</v>
      </c>
      <c r="M103" s="51">
        <f t="shared" si="10"/>
        <v>0.91248000000000007</v>
      </c>
    </row>
    <row r="104" spans="1:13">
      <c r="A104" s="51" t="s">
        <v>1263</v>
      </c>
      <c r="D104" s="51" t="s">
        <v>1051</v>
      </c>
      <c r="E104" s="51" t="s">
        <v>1146</v>
      </c>
      <c r="F104" s="54">
        <v>7.5</v>
      </c>
      <c r="G104" s="54">
        <v>60</v>
      </c>
      <c r="H104" s="54">
        <v>0.1</v>
      </c>
      <c r="I104" s="54" t="s">
        <v>916</v>
      </c>
      <c r="J104" s="51" t="str">
        <f>VLOOKUP($I104,Materiały!$C:$K,2,0)</f>
        <v>RĘK P-F P STEAM/EO/FORM 200M 75MM</v>
      </c>
      <c r="K104" s="54">
        <v>20000</v>
      </c>
      <c r="L104" s="51">
        <f>VLOOKUP($I104,Materiały!$C:$K,4,0)</f>
        <v>31.96</v>
      </c>
      <c r="M104" s="51">
        <f t="shared" si="10"/>
        <v>9.5880000000000007E-2</v>
      </c>
    </row>
    <row r="105" spans="1:13">
      <c r="A105" s="51" t="s">
        <v>1190</v>
      </c>
      <c r="B105" s="51" t="s">
        <v>140</v>
      </c>
      <c r="C105" s="51" t="s">
        <v>141</v>
      </c>
      <c r="D105" s="51" t="s">
        <v>1076</v>
      </c>
      <c r="E105" s="51" t="s">
        <v>1150</v>
      </c>
      <c r="F105" s="51">
        <f>MID(C105,SEARCH("|",C105)+1,3)/1</f>
        <v>10</v>
      </c>
      <c r="G105" s="51">
        <f>MID(C105,SEARCH("DO",C105)+3,2)/1</f>
        <v>20</v>
      </c>
      <c r="H105" s="51">
        <f>1/10</f>
        <v>0.1</v>
      </c>
      <c r="I105" s="51" t="str">
        <f>VLOOKUP($D105&amp;$E105&amp;$F105&amp;$H105,Materiały!$B:$K,2,0)</f>
        <v>OM-194-TYPA-003</v>
      </c>
      <c r="J105" s="51" t="str">
        <f>VLOOKUP($I105,Materiały!$C:$K,2,0)</f>
        <v>RĘK TYVEK-F P PLAZ 100M 100MM</v>
      </c>
      <c r="K105" s="51">
        <f>VLOOKUP($D105&amp;$E105&amp;$F105&amp;$H105,Materiały!$B:$K,7,0)</f>
        <v>10000</v>
      </c>
      <c r="L105" s="51">
        <f>VLOOKUP($I105,Materiały!$C:$K,4,0)</f>
        <v>90.02</v>
      </c>
      <c r="M105" s="51">
        <f>L105*(G105/K105)</f>
        <v>0.18004000000000001</v>
      </c>
    </row>
    <row r="106" spans="1:13">
      <c r="A106" s="51" t="s">
        <v>1191</v>
      </c>
      <c r="B106" s="51" t="s">
        <v>142</v>
      </c>
      <c r="C106" s="51" t="s">
        <v>143</v>
      </c>
      <c r="D106" s="51" t="s">
        <v>1076</v>
      </c>
      <c r="E106" s="51" t="s">
        <v>1150</v>
      </c>
      <c r="F106" s="51">
        <f t="shared" ref="F106:F124" si="11">MID(C106,SEARCH("|",C106)+1,3)/1</f>
        <v>12</v>
      </c>
      <c r="G106" s="51">
        <f t="shared" ref="G106:G124" si="12">MID(C106,SEARCH("DO",C106)+3,2)/1</f>
        <v>20</v>
      </c>
      <c r="H106" s="51">
        <f t="shared" ref="H106:H124" si="13">1/10</f>
        <v>0.1</v>
      </c>
      <c r="I106" s="51" t="e">
        <f>VLOOKUP($D106&amp;$E106&amp;$F106&amp;$H106,Materiały!$B:$K,2,0)</f>
        <v>#N/A</v>
      </c>
      <c r="J106" s="51" t="e">
        <f>VLOOKUP($I106,Materiały!$C:$K,2,0)</f>
        <v>#N/A</v>
      </c>
      <c r="K106" s="51" t="e">
        <f>VLOOKUP($D106&amp;$E106&amp;$F106&amp;$H106,Materiały!$B:$K,7,0)</f>
        <v>#N/A</v>
      </c>
      <c r="L106" s="51" t="e">
        <f>VLOOKUP($I106,Materiały!$C:$K,4,0)</f>
        <v>#N/A</v>
      </c>
      <c r="M106" s="54">
        <f>(M107+M105)/2</f>
        <v>0.21808</v>
      </c>
    </row>
    <row r="107" spans="1:13">
      <c r="A107" s="51" t="s">
        <v>1192</v>
      </c>
      <c r="B107" s="51" t="s">
        <v>144</v>
      </c>
      <c r="C107" s="51" t="s">
        <v>145</v>
      </c>
      <c r="D107" s="51" t="s">
        <v>1076</v>
      </c>
      <c r="E107" s="51" t="s">
        <v>1150</v>
      </c>
      <c r="F107" s="51">
        <f t="shared" si="11"/>
        <v>15</v>
      </c>
      <c r="G107" s="51">
        <f t="shared" si="12"/>
        <v>20</v>
      </c>
      <c r="H107" s="51">
        <f t="shared" si="13"/>
        <v>0.1</v>
      </c>
      <c r="I107" s="51" t="str">
        <f>VLOOKUP($D107&amp;$E107&amp;$F107&amp;$H107,Materiały!$B:$K,2,0)</f>
        <v>OM-194-TYPA-004</v>
      </c>
      <c r="J107" s="51" t="str">
        <f>VLOOKUP($I107,Materiały!$C:$K,2,0)</f>
        <v>RĘK TYVEK-F P PLAZ 100M 150MM</v>
      </c>
      <c r="K107" s="51">
        <f>VLOOKUP($D107&amp;$E107&amp;$F107&amp;$H107,Materiały!$B:$K,7,0)</f>
        <v>10000</v>
      </c>
      <c r="L107" s="51">
        <f>VLOOKUP($I107,Materiały!$C:$K,4,0)</f>
        <v>128.06</v>
      </c>
      <c r="M107" s="51">
        <f t="shared" ref="M107:M162" si="14">L107*(G107/K107)</f>
        <v>0.25612000000000001</v>
      </c>
    </row>
    <row r="108" spans="1:13">
      <c r="A108" s="51" t="s">
        <v>1193</v>
      </c>
      <c r="B108" s="51" t="s">
        <v>146</v>
      </c>
      <c r="C108" s="51" t="s">
        <v>147</v>
      </c>
      <c r="D108" s="51" t="s">
        <v>1076</v>
      </c>
      <c r="E108" s="51" t="s">
        <v>1150</v>
      </c>
      <c r="F108" s="51">
        <f t="shared" si="11"/>
        <v>7.5</v>
      </c>
      <c r="G108" s="51">
        <f t="shared" si="12"/>
        <v>20</v>
      </c>
      <c r="H108" s="51">
        <f t="shared" si="13"/>
        <v>0.1</v>
      </c>
      <c r="I108" s="51" t="str">
        <f>VLOOKUP($D108&amp;$E108&amp;$F108&amp;$H108,Materiały!$B:$K,2,0)</f>
        <v>OM-194-TYPA-002</v>
      </c>
      <c r="J108" s="51" t="str">
        <f>VLOOKUP($I108,Materiały!$C:$K,2,0)</f>
        <v>RĘK TYVEK-F P PLAZ 100M 75MM</v>
      </c>
      <c r="K108" s="51">
        <f>VLOOKUP($D108&amp;$E108&amp;$F108&amp;$H108,Materiały!$B:$K,7,0)</f>
        <v>10000</v>
      </c>
      <c r="L108" s="51">
        <f>VLOOKUP($I108,Materiały!$C:$K,4,0)</f>
        <v>73.7</v>
      </c>
      <c r="M108" s="51">
        <f t="shared" si="14"/>
        <v>0.1474</v>
      </c>
    </row>
    <row r="109" spans="1:13">
      <c r="A109" s="51" t="s">
        <v>1182</v>
      </c>
      <c r="B109" s="51" t="s">
        <v>148</v>
      </c>
      <c r="C109" s="51" t="s">
        <v>149</v>
      </c>
      <c r="D109" s="51" t="s">
        <v>1076</v>
      </c>
      <c r="E109" s="51" t="s">
        <v>1150</v>
      </c>
      <c r="F109" s="51">
        <f t="shared" si="11"/>
        <v>10</v>
      </c>
      <c r="G109" s="51">
        <f t="shared" si="12"/>
        <v>40</v>
      </c>
      <c r="H109" s="51">
        <f t="shared" si="13"/>
        <v>0.1</v>
      </c>
      <c r="I109" s="51" t="str">
        <f>VLOOKUP($D109&amp;$E109&amp;$F109&amp;$H109,Materiały!$B:$K,2,0)</f>
        <v>OM-194-TYPA-003</v>
      </c>
      <c r="J109" s="51" t="str">
        <f>VLOOKUP($I109,Materiały!$C:$K,2,0)</f>
        <v>RĘK TYVEK-F P PLAZ 100M 100MM</v>
      </c>
      <c r="K109" s="51">
        <f>VLOOKUP($D109&amp;$E109&amp;$F109&amp;$H109,Materiały!$B:$K,7,0)</f>
        <v>10000</v>
      </c>
      <c r="L109" s="51">
        <f>VLOOKUP($I109,Materiały!$C:$K,4,0)</f>
        <v>90.02</v>
      </c>
      <c r="M109" s="51">
        <f t="shared" si="14"/>
        <v>0.36008000000000001</v>
      </c>
    </row>
    <row r="110" spans="1:13">
      <c r="A110" s="51" t="s">
        <v>1183</v>
      </c>
      <c r="B110" s="51" t="s">
        <v>150</v>
      </c>
      <c r="C110" s="51" t="s">
        <v>151</v>
      </c>
      <c r="D110" s="51" t="s">
        <v>1076</v>
      </c>
      <c r="E110" s="51" t="s">
        <v>1150</v>
      </c>
      <c r="F110" s="51">
        <f t="shared" si="11"/>
        <v>12</v>
      </c>
      <c r="G110" s="51">
        <f t="shared" si="12"/>
        <v>40</v>
      </c>
      <c r="H110" s="51">
        <f t="shared" si="13"/>
        <v>0.1</v>
      </c>
      <c r="I110" s="51" t="e">
        <f>VLOOKUP($D110&amp;$E110&amp;$F110&amp;$H110,Materiały!$B:$K,2,0)</f>
        <v>#N/A</v>
      </c>
      <c r="J110" s="51" t="e">
        <f>VLOOKUP($I110,Materiały!$C:$K,2,0)</f>
        <v>#N/A</v>
      </c>
      <c r="K110" s="51" t="e">
        <f>VLOOKUP($D110&amp;$E110&amp;$F110&amp;$H110,Materiały!$B:$K,7,0)</f>
        <v>#N/A</v>
      </c>
      <c r="L110" s="51" t="e">
        <f>VLOOKUP($I110,Materiały!$C:$K,4,0)</f>
        <v>#N/A</v>
      </c>
      <c r="M110" s="54">
        <f>(M111+M109)/2</f>
        <v>0.43615999999999999</v>
      </c>
    </row>
    <row r="111" spans="1:13">
      <c r="A111" s="51" t="s">
        <v>1184</v>
      </c>
      <c r="B111" s="51" t="s">
        <v>152</v>
      </c>
      <c r="C111" s="51" t="s">
        <v>153</v>
      </c>
      <c r="D111" s="51" t="s">
        <v>1076</v>
      </c>
      <c r="E111" s="51" t="s">
        <v>1150</v>
      </c>
      <c r="F111" s="51">
        <f t="shared" si="11"/>
        <v>15</v>
      </c>
      <c r="G111" s="51">
        <f t="shared" si="12"/>
        <v>40</v>
      </c>
      <c r="H111" s="51">
        <f t="shared" si="13"/>
        <v>0.1</v>
      </c>
      <c r="I111" s="51" t="str">
        <f>VLOOKUP($D111&amp;$E111&amp;$F111&amp;$H111,Materiały!$B:$K,2,0)</f>
        <v>OM-194-TYPA-004</v>
      </c>
      <c r="J111" s="51" t="str">
        <f>VLOOKUP($I111,Materiały!$C:$K,2,0)</f>
        <v>RĘK TYVEK-F P PLAZ 100M 150MM</v>
      </c>
      <c r="K111" s="51">
        <f>VLOOKUP($D111&amp;$E111&amp;$F111&amp;$H111,Materiały!$B:$K,7,0)</f>
        <v>10000</v>
      </c>
      <c r="L111" s="51">
        <f>VLOOKUP($I111,Materiały!$C:$K,4,0)</f>
        <v>128.06</v>
      </c>
      <c r="M111" s="51">
        <f t="shared" si="14"/>
        <v>0.51224000000000003</v>
      </c>
    </row>
    <row r="112" spans="1:13">
      <c r="A112" s="51" t="s">
        <v>1185</v>
      </c>
      <c r="B112" s="51" t="s">
        <v>154</v>
      </c>
      <c r="C112" s="51" t="s">
        <v>155</v>
      </c>
      <c r="D112" s="51" t="s">
        <v>1076</v>
      </c>
      <c r="E112" s="51" t="s">
        <v>1150</v>
      </c>
      <c r="F112" s="51">
        <f t="shared" si="11"/>
        <v>20</v>
      </c>
      <c r="G112" s="51">
        <f t="shared" si="12"/>
        <v>40</v>
      </c>
      <c r="H112" s="51">
        <f t="shared" si="13"/>
        <v>0.1</v>
      </c>
      <c r="I112" s="51" t="str">
        <f>VLOOKUP($D112&amp;$E112&amp;$F112&amp;$H112,Materiały!$B:$K,2,0)</f>
        <v>OM-194-TYPA-005</v>
      </c>
      <c r="J112" s="51" t="str">
        <f>VLOOKUP($I112,Materiały!$C:$K,2,0)</f>
        <v>RĘK TYVEK-F P PLAZ 100M 200MM</v>
      </c>
      <c r="K112" s="51">
        <f>VLOOKUP($D112&amp;$E112&amp;$F112&amp;$H112,Materiały!$B:$K,7,0)</f>
        <v>10000</v>
      </c>
      <c r="L112" s="51">
        <f>VLOOKUP($I112,Materiały!$C:$K,4,0)</f>
        <v>169.54</v>
      </c>
      <c r="M112" s="51">
        <f t="shared" si="14"/>
        <v>0.67815999999999999</v>
      </c>
    </row>
    <row r="113" spans="1:13">
      <c r="A113" s="51" t="s">
        <v>1186</v>
      </c>
      <c r="B113" s="51" t="s">
        <v>156</v>
      </c>
      <c r="C113" s="51" t="s">
        <v>157</v>
      </c>
      <c r="D113" s="51" t="s">
        <v>1076</v>
      </c>
      <c r="E113" s="51" t="s">
        <v>1150</v>
      </c>
      <c r="F113" s="51">
        <f t="shared" si="11"/>
        <v>25</v>
      </c>
      <c r="G113" s="51">
        <f t="shared" si="12"/>
        <v>40</v>
      </c>
      <c r="H113" s="51">
        <f t="shared" si="13"/>
        <v>0.1</v>
      </c>
      <c r="I113" s="51" t="str">
        <f>VLOOKUP($D113&amp;$E113&amp;$F113&amp;$H113,Materiały!$B:$K,2,0)</f>
        <v>OM-194-TYPA-006</v>
      </c>
      <c r="J113" s="51" t="str">
        <f>VLOOKUP($I113,Materiały!$C:$K,2,0)</f>
        <v>RĘK TYVEK-F P PLAZ 100M 250MM</v>
      </c>
      <c r="K113" s="51">
        <f>VLOOKUP($D113&amp;$E113&amp;$F113&amp;$H113,Materiały!$B:$K,7,0)</f>
        <v>10000</v>
      </c>
      <c r="L113" s="51">
        <f>VLOOKUP($I113,Materiały!$C:$K,4,0)</f>
        <v>220.21</v>
      </c>
      <c r="M113" s="51">
        <f t="shared" si="14"/>
        <v>0.88084000000000007</v>
      </c>
    </row>
    <row r="114" spans="1:13">
      <c r="A114" s="51" t="s">
        <v>1187</v>
      </c>
      <c r="B114" s="51" t="s">
        <v>158</v>
      </c>
      <c r="C114" s="51" t="s">
        <v>159</v>
      </c>
      <c r="D114" s="51" t="s">
        <v>1076</v>
      </c>
      <c r="E114" s="51" t="s">
        <v>1150</v>
      </c>
      <c r="F114" s="51">
        <f t="shared" si="11"/>
        <v>32</v>
      </c>
      <c r="G114" s="51">
        <f t="shared" si="12"/>
        <v>40</v>
      </c>
      <c r="H114" s="51">
        <f t="shared" si="13"/>
        <v>0.1</v>
      </c>
      <c r="I114" s="51" t="e">
        <f>VLOOKUP($D114&amp;$E114&amp;$F114&amp;$H114,Materiały!$B:$K,2,0)</f>
        <v>#N/A</v>
      </c>
      <c r="J114" s="51" t="e">
        <f>VLOOKUP($I114,Materiały!$C:$K,2,0)</f>
        <v>#N/A</v>
      </c>
      <c r="K114" s="51" t="e">
        <f>VLOOKUP($D114&amp;$E114&amp;$F114&amp;$H114,Materiały!$B:$K,7,0)</f>
        <v>#N/A</v>
      </c>
      <c r="L114" s="51" t="e">
        <f>VLOOKUP($I114,Materiały!$C:$K,4,0)</f>
        <v>#N/A</v>
      </c>
      <c r="M114" s="54">
        <f>(M115+M113)/2</f>
        <v>1.1860400000000002</v>
      </c>
    </row>
    <row r="115" spans="1:13">
      <c r="A115" s="51" t="s">
        <v>1188</v>
      </c>
      <c r="B115" s="51" t="s">
        <v>160</v>
      </c>
      <c r="C115" s="51" t="s">
        <v>161</v>
      </c>
      <c r="D115" s="51" t="s">
        <v>1076</v>
      </c>
      <c r="E115" s="51" t="s">
        <v>1150</v>
      </c>
      <c r="F115" s="51">
        <f t="shared" si="11"/>
        <v>42</v>
      </c>
      <c r="G115" s="51">
        <f t="shared" si="12"/>
        <v>40</v>
      </c>
      <c r="H115" s="51">
        <f t="shared" si="13"/>
        <v>0.1</v>
      </c>
      <c r="I115" s="51" t="str">
        <f>VLOOKUP($D115&amp;$E115&amp;$F115&amp;$H115,Materiały!$B:$K,2,0)</f>
        <v>OM-194-TYPA-008</v>
      </c>
      <c r="J115" s="51" t="str">
        <f>VLOOKUP($I115,Materiały!$C:$K,2,0)</f>
        <v>RĘK TYVEK-F P PLAZ 100M 420MM</v>
      </c>
      <c r="K115" s="51">
        <f>VLOOKUP($D115&amp;$E115&amp;$F115&amp;$H115,Materiały!$B:$K,7,0)</f>
        <v>10000</v>
      </c>
      <c r="L115" s="51">
        <f>VLOOKUP($I115,Materiały!$C:$K,4,0)</f>
        <v>372.81</v>
      </c>
      <c r="M115" s="51">
        <f t="shared" si="14"/>
        <v>1.4912400000000001</v>
      </c>
    </row>
    <row r="116" spans="1:13">
      <c r="A116" s="51" t="s">
        <v>1189</v>
      </c>
      <c r="B116" s="51" t="s">
        <v>162</v>
      </c>
      <c r="C116" s="51" t="s">
        <v>163</v>
      </c>
      <c r="D116" s="51" t="s">
        <v>1076</v>
      </c>
      <c r="E116" s="51" t="s">
        <v>1150</v>
      </c>
      <c r="F116" s="51">
        <f t="shared" si="11"/>
        <v>7.5</v>
      </c>
      <c r="G116" s="51">
        <f t="shared" si="12"/>
        <v>40</v>
      </c>
      <c r="H116" s="51">
        <f t="shared" si="13"/>
        <v>0.1</v>
      </c>
      <c r="I116" s="51" t="str">
        <f>VLOOKUP($D116&amp;$E116&amp;$F116&amp;$H116,Materiały!$B:$K,2,0)</f>
        <v>OM-194-TYPA-002</v>
      </c>
      <c r="J116" s="51" t="str">
        <f>VLOOKUP($I116,Materiały!$C:$K,2,0)</f>
        <v>RĘK TYVEK-F P PLAZ 100M 75MM</v>
      </c>
      <c r="K116" s="51">
        <f>VLOOKUP($D116&amp;$E116&amp;$F116&amp;$H116,Materiały!$B:$K,7,0)</f>
        <v>10000</v>
      </c>
      <c r="L116" s="51">
        <f>VLOOKUP($I116,Materiały!$C:$K,4,0)</f>
        <v>73.7</v>
      </c>
      <c r="M116" s="51">
        <f t="shared" si="14"/>
        <v>0.29480000000000001</v>
      </c>
    </row>
    <row r="117" spans="1:13">
      <c r="A117" s="51" t="s">
        <v>1176</v>
      </c>
      <c r="B117" s="51" t="s">
        <v>164</v>
      </c>
      <c r="C117" s="51" t="s">
        <v>165</v>
      </c>
      <c r="D117" s="51" t="s">
        <v>1076</v>
      </c>
      <c r="E117" s="51" t="s">
        <v>1150</v>
      </c>
      <c r="F117" s="51">
        <f t="shared" si="11"/>
        <v>10</v>
      </c>
      <c r="G117" s="51">
        <f t="shared" si="12"/>
        <v>60</v>
      </c>
      <c r="H117" s="51">
        <f t="shared" si="13"/>
        <v>0.1</v>
      </c>
      <c r="I117" s="51" t="str">
        <f>VLOOKUP($D117&amp;$E117&amp;$F117&amp;$H117,Materiały!$B:$K,2,0)</f>
        <v>OM-194-TYPA-003</v>
      </c>
      <c r="J117" s="51" t="str">
        <f>VLOOKUP($I117,Materiały!$C:$K,2,0)</f>
        <v>RĘK TYVEK-F P PLAZ 100M 100MM</v>
      </c>
      <c r="K117" s="51">
        <f>VLOOKUP($D117&amp;$E117&amp;$F117&amp;$H117,Materiały!$B:$K,7,0)</f>
        <v>10000</v>
      </c>
      <c r="L117" s="51">
        <f>VLOOKUP($I117,Materiały!$C:$K,4,0)</f>
        <v>90.02</v>
      </c>
      <c r="M117" s="51">
        <f t="shared" si="14"/>
        <v>0.54011999999999993</v>
      </c>
    </row>
    <row r="118" spans="1:13">
      <c r="A118" s="51" t="s">
        <v>1177</v>
      </c>
      <c r="B118" s="51" t="s">
        <v>166</v>
      </c>
      <c r="C118" s="51" t="s">
        <v>167</v>
      </c>
      <c r="D118" s="51" t="s">
        <v>1076</v>
      </c>
      <c r="E118" s="51" t="s">
        <v>1150</v>
      </c>
      <c r="F118" s="51">
        <f t="shared" si="11"/>
        <v>12</v>
      </c>
      <c r="G118" s="51">
        <f t="shared" si="12"/>
        <v>60</v>
      </c>
      <c r="H118" s="51">
        <f t="shared" si="13"/>
        <v>0.1</v>
      </c>
      <c r="I118" s="51" t="e">
        <f>VLOOKUP($D118&amp;$E118&amp;$F118&amp;$H118,Materiały!$B:$K,2,0)</f>
        <v>#N/A</v>
      </c>
      <c r="J118" s="51" t="e">
        <f>VLOOKUP($I118,Materiały!$C:$K,2,0)</f>
        <v>#N/A</v>
      </c>
      <c r="K118" s="51" t="e">
        <f>VLOOKUP($D118&amp;$E118&amp;$F118&amp;$H118,Materiały!$B:$K,7,0)</f>
        <v>#N/A</v>
      </c>
      <c r="L118" s="51" t="e">
        <f>VLOOKUP($I118,Materiały!$C:$K,4,0)</f>
        <v>#N/A</v>
      </c>
      <c r="M118" s="54">
        <f>(M119+M117)/2</f>
        <v>0.65423999999999993</v>
      </c>
    </row>
    <row r="119" spans="1:13">
      <c r="A119" s="51" t="s">
        <v>1178</v>
      </c>
      <c r="B119" s="51" t="s">
        <v>168</v>
      </c>
      <c r="C119" s="51" t="s">
        <v>169</v>
      </c>
      <c r="D119" s="51" t="s">
        <v>1076</v>
      </c>
      <c r="E119" s="51" t="s">
        <v>1150</v>
      </c>
      <c r="F119" s="51">
        <f t="shared" si="11"/>
        <v>15</v>
      </c>
      <c r="G119" s="51">
        <f t="shared" si="12"/>
        <v>60</v>
      </c>
      <c r="H119" s="51">
        <f t="shared" si="13"/>
        <v>0.1</v>
      </c>
      <c r="I119" s="51" t="str">
        <f>VLOOKUP($D119&amp;$E119&amp;$F119&amp;$H119,Materiały!$B:$K,2,0)</f>
        <v>OM-194-TYPA-004</v>
      </c>
      <c r="J119" s="51" t="str">
        <f>VLOOKUP($I119,Materiały!$C:$K,2,0)</f>
        <v>RĘK TYVEK-F P PLAZ 100M 150MM</v>
      </c>
      <c r="K119" s="51">
        <f>VLOOKUP($D119&amp;$E119&amp;$F119&amp;$H119,Materiały!$B:$K,7,0)</f>
        <v>10000</v>
      </c>
      <c r="L119" s="51">
        <f>VLOOKUP($I119,Materiały!$C:$K,4,0)</f>
        <v>128.06</v>
      </c>
      <c r="M119" s="51">
        <f t="shared" si="14"/>
        <v>0.76836000000000004</v>
      </c>
    </row>
    <row r="120" spans="1:13">
      <c r="A120" s="51" t="s">
        <v>1179</v>
      </c>
      <c r="B120" s="51" t="s">
        <v>170</v>
      </c>
      <c r="C120" s="51" t="s">
        <v>171</v>
      </c>
      <c r="D120" s="51" t="s">
        <v>1076</v>
      </c>
      <c r="E120" s="51" t="s">
        <v>1150</v>
      </c>
      <c r="F120" s="51">
        <f t="shared" si="11"/>
        <v>20</v>
      </c>
      <c r="G120" s="51">
        <f t="shared" si="12"/>
        <v>60</v>
      </c>
      <c r="H120" s="51">
        <f t="shared" si="13"/>
        <v>0.1</v>
      </c>
      <c r="I120" s="51" t="str">
        <f>VLOOKUP($D120&amp;$E120&amp;$F120&amp;$H120,Materiały!$B:$K,2,0)</f>
        <v>OM-194-TYPA-005</v>
      </c>
      <c r="J120" s="51" t="str">
        <f>VLOOKUP($I120,Materiały!$C:$K,2,0)</f>
        <v>RĘK TYVEK-F P PLAZ 100M 200MM</v>
      </c>
      <c r="K120" s="51">
        <f>VLOOKUP($D120&amp;$E120&amp;$F120&amp;$H120,Materiały!$B:$K,7,0)</f>
        <v>10000</v>
      </c>
      <c r="L120" s="51">
        <f>VLOOKUP($I120,Materiały!$C:$K,4,0)</f>
        <v>169.54</v>
      </c>
      <c r="M120" s="51">
        <f t="shared" si="14"/>
        <v>1.0172399999999999</v>
      </c>
    </row>
    <row r="121" spans="1:13">
      <c r="A121" s="51" t="s">
        <v>1180</v>
      </c>
      <c r="B121" s="51" t="s">
        <v>172</v>
      </c>
      <c r="C121" s="51" t="s">
        <v>173</v>
      </c>
      <c r="D121" s="51" t="s">
        <v>1076</v>
      </c>
      <c r="E121" s="51" t="s">
        <v>1150</v>
      </c>
      <c r="F121" s="51">
        <f t="shared" si="11"/>
        <v>25</v>
      </c>
      <c r="G121" s="51">
        <f t="shared" si="12"/>
        <v>60</v>
      </c>
      <c r="H121" s="51">
        <f t="shared" si="13"/>
        <v>0.1</v>
      </c>
      <c r="I121" s="51" t="str">
        <f>VLOOKUP($D121&amp;$E121&amp;$F121&amp;$H121,Materiały!$B:$K,2,0)</f>
        <v>OM-194-TYPA-006</v>
      </c>
      <c r="J121" s="51" t="str">
        <f>VLOOKUP($I121,Materiały!$C:$K,2,0)</f>
        <v>RĘK TYVEK-F P PLAZ 100M 250MM</v>
      </c>
      <c r="K121" s="51">
        <f>VLOOKUP($D121&amp;$E121&amp;$F121&amp;$H121,Materiały!$B:$K,7,0)</f>
        <v>10000</v>
      </c>
      <c r="L121" s="51">
        <f>VLOOKUP($I121,Materiały!$C:$K,4,0)</f>
        <v>220.21</v>
      </c>
      <c r="M121" s="51">
        <f t="shared" si="14"/>
        <v>1.3212600000000001</v>
      </c>
    </row>
    <row r="122" spans="1:13">
      <c r="A122" s="51" t="s">
        <v>1181</v>
      </c>
      <c r="B122" s="51" t="s">
        <v>174</v>
      </c>
      <c r="C122" s="51" t="s">
        <v>175</v>
      </c>
      <c r="D122" s="51" t="s">
        <v>1076</v>
      </c>
      <c r="E122" s="51" t="s">
        <v>1150</v>
      </c>
      <c r="F122" s="51">
        <f t="shared" si="11"/>
        <v>32</v>
      </c>
      <c r="G122" s="51">
        <f t="shared" si="12"/>
        <v>60</v>
      </c>
      <c r="H122" s="51">
        <f t="shared" si="13"/>
        <v>0.1</v>
      </c>
      <c r="I122" s="51" t="e">
        <f>VLOOKUP($D122&amp;$E122&amp;$F122&amp;$H122,Materiały!$B:$K,2,0)</f>
        <v>#N/A</v>
      </c>
      <c r="J122" s="51" t="e">
        <f>VLOOKUP($I122,Materiały!$C:$K,2,0)</f>
        <v>#N/A</v>
      </c>
      <c r="K122" s="51" t="e">
        <f>VLOOKUP($D122&amp;$E122&amp;$F122&amp;$H122,Materiały!$B:$K,7,0)</f>
        <v>#N/A</v>
      </c>
      <c r="L122" s="51" t="e">
        <f>VLOOKUP($I122,Materiały!$C:$K,4,0)</f>
        <v>#N/A</v>
      </c>
      <c r="M122" s="54">
        <f>(M123+M121)/2</f>
        <v>1.7790600000000001</v>
      </c>
    </row>
    <row r="123" spans="1:13">
      <c r="A123" s="51" t="s">
        <v>1174</v>
      </c>
      <c r="B123" s="51" t="s">
        <v>176</v>
      </c>
      <c r="C123" s="51" t="s">
        <v>177</v>
      </c>
      <c r="D123" s="51" t="s">
        <v>1076</v>
      </c>
      <c r="E123" s="51" t="s">
        <v>1150</v>
      </c>
      <c r="F123" s="51">
        <f t="shared" si="11"/>
        <v>42</v>
      </c>
      <c r="G123" s="51">
        <f t="shared" si="12"/>
        <v>60</v>
      </c>
      <c r="H123" s="51">
        <f t="shared" si="13"/>
        <v>0.1</v>
      </c>
      <c r="I123" s="51" t="str">
        <f>VLOOKUP($D123&amp;$E123&amp;$F123&amp;$H123,Materiały!$B:$K,2,0)</f>
        <v>OM-194-TYPA-008</v>
      </c>
      <c r="J123" s="51" t="str">
        <f>VLOOKUP($I123,Materiały!$C:$K,2,0)</f>
        <v>RĘK TYVEK-F P PLAZ 100M 420MM</v>
      </c>
      <c r="K123" s="51">
        <f>VLOOKUP($D123&amp;$E123&amp;$F123&amp;$H123,Materiały!$B:$K,7,0)</f>
        <v>10000</v>
      </c>
      <c r="L123" s="51">
        <f>VLOOKUP($I123,Materiały!$C:$K,4,0)</f>
        <v>372.81</v>
      </c>
      <c r="M123" s="51">
        <f t="shared" si="14"/>
        <v>2.2368600000000001</v>
      </c>
    </row>
    <row r="124" spans="1:13">
      <c r="A124" s="51" t="s">
        <v>1175</v>
      </c>
      <c r="B124" s="51" t="s">
        <v>178</v>
      </c>
      <c r="C124" s="51" t="s">
        <v>179</v>
      </c>
      <c r="D124" s="51" t="s">
        <v>1076</v>
      </c>
      <c r="E124" s="51" t="s">
        <v>1150</v>
      </c>
      <c r="F124" s="51">
        <f t="shared" si="11"/>
        <v>7.5</v>
      </c>
      <c r="G124" s="51">
        <f t="shared" si="12"/>
        <v>60</v>
      </c>
      <c r="H124" s="51">
        <f t="shared" si="13"/>
        <v>0.1</v>
      </c>
      <c r="I124" s="51" t="str">
        <f>VLOOKUP($D124&amp;$E124&amp;$F124&amp;$H124,Materiały!$B:$K,2,0)</f>
        <v>OM-194-TYPA-002</v>
      </c>
      <c r="J124" s="51" t="str">
        <f>VLOOKUP($I124,Materiały!$C:$K,2,0)</f>
        <v>RĘK TYVEK-F P PLAZ 100M 75MM</v>
      </c>
      <c r="K124" s="51">
        <f>VLOOKUP($D124&amp;$E124&amp;$F124&amp;$H124,Materiały!$B:$K,7,0)</f>
        <v>10000</v>
      </c>
      <c r="L124" s="51">
        <f>VLOOKUP($I124,Materiały!$C:$K,4,0)</f>
        <v>73.7</v>
      </c>
      <c r="M124" s="51">
        <f t="shared" si="14"/>
        <v>0.44220000000000004</v>
      </c>
    </row>
    <row r="125" spans="1:13">
      <c r="A125" s="51" t="s">
        <v>1194</v>
      </c>
      <c r="B125" s="51" t="s">
        <v>180</v>
      </c>
      <c r="C125" s="51" t="s">
        <v>181</v>
      </c>
      <c r="D125" s="51" t="s">
        <v>1076</v>
      </c>
      <c r="E125" s="55" t="s">
        <v>1150</v>
      </c>
      <c r="G125" s="54">
        <v>20</v>
      </c>
      <c r="I125" s="51" t="s">
        <v>942</v>
      </c>
      <c r="J125" s="51" t="str">
        <f>VLOOKUP($I125,Materiały!$C:$K,2,0)</f>
        <v>RĘK TYVEK-F P PLAZ 100M 200MM</v>
      </c>
      <c r="K125" s="51">
        <f t="shared" ref="K125:K130" si="15">MID(J125,SEARCH("PLAZ",J125)+5,3)/1*100</f>
        <v>10000</v>
      </c>
      <c r="L125" s="51">
        <f>VLOOKUP($I125,Materiały!$C:$K,4,0)</f>
        <v>169.54</v>
      </c>
      <c r="M125" s="51">
        <f t="shared" si="14"/>
        <v>0.33907999999999999</v>
      </c>
    </row>
    <row r="126" spans="1:13">
      <c r="A126" s="51" t="s">
        <v>1195</v>
      </c>
      <c r="B126" s="51" t="s">
        <v>182</v>
      </c>
      <c r="C126" s="51" t="s">
        <v>183</v>
      </c>
      <c r="D126" s="51" t="s">
        <v>1076</v>
      </c>
      <c r="E126" s="55" t="s">
        <v>1150</v>
      </c>
      <c r="G126" s="54">
        <v>20</v>
      </c>
      <c r="I126" s="51" t="s">
        <v>944</v>
      </c>
      <c r="J126" s="51" t="str">
        <f>VLOOKUP($I126,Materiały!$C:$K,2,0)</f>
        <v>RĘK TYVEK-F P PLAZ 100M 250MM</v>
      </c>
      <c r="K126" s="51">
        <f t="shared" si="15"/>
        <v>10000</v>
      </c>
      <c r="L126" s="51">
        <f>VLOOKUP($I126,Materiały!$C:$K,4,0)</f>
        <v>220.21</v>
      </c>
      <c r="M126" s="51">
        <f t="shared" si="14"/>
        <v>0.44042000000000003</v>
      </c>
    </row>
    <row r="127" spans="1:13">
      <c r="A127" s="51" t="s">
        <v>1196</v>
      </c>
      <c r="B127" s="51" t="s">
        <v>184</v>
      </c>
      <c r="C127" s="51" t="s">
        <v>185</v>
      </c>
      <c r="D127" s="51" t="s">
        <v>1076</v>
      </c>
      <c r="E127" s="55" t="s">
        <v>1150</v>
      </c>
      <c r="G127" s="54">
        <v>40</v>
      </c>
      <c r="I127" s="51" t="s">
        <v>952</v>
      </c>
      <c r="J127" s="51" t="str">
        <f>VLOOKUP($I127,Materiały!$C:$K,2,0)</f>
        <v>RĘK TYVEK-F P PLAZ 100M 300MM</v>
      </c>
      <c r="K127" s="51">
        <f t="shared" si="15"/>
        <v>10000</v>
      </c>
      <c r="L127" s="51">
        <f>VLOOKUP($I127,Materiały!$C:$K,4,0)</f>
        <v>250.35</v>
      </c>
      <c r="M127" s="51">
        <f t="shared" si="14"/>
        <v>1.0014000000000001</v>
      </c>
    </row>
    <row r="128" spans="1:13">
      <c r="A128" s="51" t="s">
        <v>1197</v>
      </c>
      <c r="B128" s="51" t="s">
        <v>186</v>
      </c>
      <c r="C128" s="51" t="s">
        <v>187</v>
      </c>
      <c r="D128" s="51" t="s">
        <v>1076</v>
      </c>
      <c r="E128" s="55" t="s">
        <v>1150</v>
      </c>
      <c r="G128" s="54">
        <v>40</v>
      </c>
      <c r="I128" s="51" t="s">
        <v>946</v>
      </c>
      <c r="J128" s="51" t="str">
        <f>VLOOKUP($I128,Materiały!$C:$K,2,0)</f>
        <v>RĘK TYVEK-F P PLAZ 100M 350MM</v>
      </c>
      <c r="K128" s="51">
        <f t="shared" si="15"/>
        <v>10000</v>
      </c>
      <c r="L128" s="51">
        <f>VLOOKUP($I128,Materiały!$C:$K,4,0)</f>
        <v>307.57</v>
      </c>
      <c r="M128" s="51">
        <f t="shared" si="14"/>
        <v>1.23028</v>
      </c>
    </row>
    <row r="129" spans="1:13">
      <c r="A129" s="51" t="s">
        <v>1198</v>
      </c>
      <c r="B129" s="51" t="s">
        <v>188</v>
      </c>
      <c r="C129" s="51" t="s">
        <v>189</v>
      </c>
      <c r="D129" s="51" t="s">
        <v>1076</v>
      </c>
      <c r="E129" s="55" t="s">
        <v>1150</v>
      </c>
      <c r="G129" s="54">
        <v>60</v>
      </c>
      <c r="I129" s="51" t="s">
        <v>948</v>
      </c>
      <c r="J129" s="51" t="str">
        <f>VLOOKUP($I129,Materiały!$C:$K,2,0)</f>
        <v>RĘK TYVEK-F P PLAZ 100M 420MM</v>
      </c>
      <c r="K129" s="51">
        <f t="shared" si="15"/>
        <v>10000</v>
      </c>
      <c r="L129" s="51">
        <f>VLOOKUP($I129,Materiały!$C:$K,4,0)</f>
        <v>372.81</v>
      </c>
      <c r="M129" s="51">
        <f t="shared" si="14"/>
        <v>2.2368600000000001</v>
      </c>
    </row>
    <row r="130" spans="1:13">
      <c r="A130" s="51" t="s">
        <v>1199</v>
      </c>
      <c r="B130" s="71" t="s">
        <v>190</v>
      </c>
      <c r="C130" s="71" t="s">
        <v>191</v>
      </c>
      <c r="D130" s="71" t="s">
        <v>1076</v>
      </c>
      <c r="E130" s="72" t="s">
        <v>1150</v>
      </c>
      <c r="G130" s="54">
        <v>60</v>
      </c>
      <c r="I130" s="51" t="s">
        <v>950</v>
      </c>
      <c r="J130" s="51" t="str">
        <f>VLOOKUP($I130,Materiały!$C:$K,2,0)</f>
        <v>RĘK TYVEK-F P PLAZ 100M 500MM</v>
      </c>
      <c r="K130" s="51">
        <f t="shared" si="15"/>
        <v>10000</v>
      </c>
      <c r="L130" s="51">
        <f>VLOOKUP($I130,Materiały!$C:$K,4,0)</f>
        <v>468.88</v>
      </c>
      <c r="M130" s="51">
        <f t="shared" si="14"/>
        <v>2.8132800000000002</v>
      </c>
    </row>
    <row r="131" spans="1:13">
      <c r="A131" s="51" t="s">
        <v>1412</v>
      </c>
      <c r="B131" s="71"/>
      <c r="C131" s="71"/>
      <c r="D131" s="71" t="s">
        <v>341</v>
      </c>
      <c r="E131" s="51" t="s">
        <v>1147</v>
      </c>
      <c r="G131" s="51">
        <v>1</v>
      </c>
      <c r="I131" s="51" t="s">
        <v>954</v>
      </c>
      <c r="J131" s="51" t="str">
        <f>VLOOKUP($I131,Materiały!$C:$K,2,0)</f>
        <v>PK B 300X300MM A2000</v>
      </c>
      <c r="K131" s="51">
        <f>VLOOKUP($I131,Materiały!$C:$L,10,0)</f>
        <v>2000</v>
      </c>
      <c r="L131" s="51">
        <f>VLOOKUP($I131,Materiały!$C:$K,4,0)</f>
        <v>116.35</v>
      </c>
      <c r="M131" s="51">
        <f t="shared" si="14"/>
        <v>5.8174999999999998E-2</v>
      </c>
    </row>
    <row r="132" spans="1:13">
      <c r="A132" s="51" t="s">
        <v>1412</v>
      </c>
      <c r="B132" s="71"/>
      <c r="C132" s="71"/>
      <c r="D132" s="71" t="s">
        <v>341</v>
      </c>
      <c r="E132" s="51" t="s">
        <v>1147</v>
      </c>
      <c r="G132" s="51">
        <v>1</v>
      </c>
      <c r="I132" s="51" t="s">
        <v>966</v>
      </c>
      <c r="J132" s="51" t="str">
        <f>VLOOKUP($I132,Materiały!$C:$K,2,0)</f>
        <v>PK Z 500X500MM A500</v>
      </c>
      <c r="K132" s="51">
        <f>VLOOKUP($I132,Materiały!$C:$L,10,0)</f>
        <v>500</v>
      </c>
      <c r="L132" s="51">
        <f>VLOOKUP($I132,Materiały!$C:$K,4,0)</f>
        <v>76.88</v>
      </c>
      <c r="M132" s="51">
        <f t="shared" si="14"/>
        <v>0.15376000000000001</v>
      </c>
    </row>
    <row r="133" spans="1:13">
      <c r="A133" s="51" t="s">
        <v>1413</v>
      </c>
      <c r="B133" s="71"/>
      <c r="C133" s="71"/>
      <c r="D133" s="71" t="s">
        <v>341</v>
      </c>
      <c r="E133" s="51" t="s">
        <v>1147</v>
      </c>
      <c r="G133" s="51">
        <v>1</v>
      </c>
      <c r="I133" s="51" t="s">
        <v>966</v>
      </c>
      <c r="J133" s="51" t="str">
        <f>VLOOKUP($I133,Materiały!$C:$K,2,0)</f>
        <v>PK Z 500X500MM A500</v>
      </c>
      <c r="K133" s="51">
        <f>VLOOKUP($I133,Materiały!$C:$L,10,0)</f>
        <v>500</v>
      </c>
      <c r="L133" s="51">
        <f>VLOOKUP($I133,Materiały!$C:$K,4,0)</f>
        <v>76.88</v>
      </c>
      <c r="M133" s="51">
        <f t="shared" si="14"/>
        <v>0.15376000000000001</v>
      </c>
    </row>
    <row r="134" spans="1:13">
      <c r="A134" s="51" t="s">
        <v>1413</v>
      </c>
      <c r="B134" s="71"/>
      <c r="C134" s="71"/>
      <c r="D134" s="71" t="s">
        <v>341</v>
      </c>
      <c r="E134" s="51" t="s">
        <v>1147</v>
      </c>
      <c r="G134" s="51">
        <v>1</v>
      </c>
      <c r="I134" s="51" t="s">
        <v>958</v>
      </c>
      <c r="J134" s="51" t="str">
        <f>VLOOKUP($I134,Materiały!$C:$K,2,0)</f>
        <v>PK B 600X600MM A500</v>
      </c>
      <c r="K134" s="51">
        <f>VLOOKUP($I134,Materiały!$C:$L,10,0)</f>
        <v>500</v>
      </c>
      <c r="L134" s="51">
        <f>VLOOKUP($I134,Materiały!$C:$K,4,0)</f>
        <v>105.43</v>
      </c>
      <c r="M134" s="51">
        <f t="shared" si="14"/>
        <v>0.21086000000000002</v>
      </c>
    </row>
    <row r="135" spans="1:13">
      <c r="A135" s="51" t="s">
        <v>1414</v>
      </c>
      <c r="B135" s="71"/>
      <c r="C135" s="71"/>
      <c r="D135" s="71" t="s">
        <v>341</v>
      </c>
      <c r="E135" s="51" t="s">
        <v>1147</v>
      </c>
      <c r="G135" s="51">
        <v>1</v>
      </c>
      <c r="I135" s="51" t="s">
        <v>958</v>
      </c>
      <c r="J135" s="51" t="str">
        <f>VLOOKUP($I135,Materiały!$C:$K,2,0)</f>
        <v>PK B 600X600MM A500</v>
      </c>
      <c r="K135" s="51">
        <f>VLOOKUP($I135,Materiały!$C:$L,10,0)</f>
        <v>500</v>
      </c>
      <c r="L135" s="51">
        <f>VLOOKUP($I135,Materiały!$C:$K,4,0)</f>
        <v>105.43</v>
      </c>
      <c r="M135" s="51">
        <f t="shared" si="14"/>
        <v>0.21086000000000002</v>
      </c>
    </row>
    <row r="136" spans="1:13">
      <c r="A136" s="51" t="s">
        <v>1414</v>
      </c>
      <c r="B136" s="71"/>
      <c r="C136" s="71"/>
      <c r="D136" s="71" t="s">
        <v>341</v>
      </c>
      <c r="E136" s="51" t="s">
        <v>1147</v>
      </c>
      <c r="G136" s="51">
        <v>1</v>
      </c>
      <c r="I136" s="51" t="s">
        <v>978</v>
      </c>
      <c r="J136" s="51" t="str">
        <f>VLOOKUP($I136,Materiały!$C:$K,2,0)</f>
        <v>PK ST MIX 58G B/Z 750X750MM A250</v>
      </c>
      <c r="K136" s="51">
        <f>VLOOKUP($I136,Materiały!$C:$L,10,0)</f>
        <v>250</v>
      </c>
      <c r="L136" s="51">
        <f>VLOOKUP($I136,Materiały!$C:$K,4,0)</f>
        <v>84.56</v>
      </c>
      <c r="M136" s="51">
        <f t="shared" si="14"/>
        <v>0.33824000000000004</v>
      </c>
    </row>
    <row r="137" spans="1:13">
      <c r="A137" s="51" t="s">
        <v>1430</v>
      </c>
      <c r="B137" s="71"/>
      <c r="C137" s="71"/>
      <c r="D137" s="71" t="s">
        <v>341</v>
      </c>
      <c r="E137" s="51" t="s">
        <v>1147</v>
      </c>
      <c r="G137" s="51">
        <v>1</v>
      </c>
      <c r="I137" s="51" t="s">
        <v>978</v>
      </c>
      <c r="J137" s="51" t="str">
        <f>VLOOKUP($I137,Materiały!$C:$K,2,0)</f>
        <v>PK ST MIX 58G B/Z 750X750MM A250</v>
      </c>
      <c r="K137" s="51">
        <f>VLOOKUP($I137,Materiały!$C:$L,10,0)</f>
        <v>250</v>
      </c>
      <c r="L137" s="51">
        <f>VLOOKUP($I137,Materiały!$C:$K,4,0)</f>
        <v>84.56</v>
      </c>
      <c r="M137" s="51">
        <f t="shared" si="14"/>
        <v>0.33824000000000004</v>
      </c>
    </row>
    <row r="138" spans="1:13">
      <c r="A138" s="51" t="s">
        <v>1430</v>
      </c>
      <c r="B138" s="71"/>
      <c r="C138" s="71"/>
      <c r="D138" s="71" t="s">
        <v>341</v>
      </c>
      <c r="E138" s="51" t="s">
        <v>1147</v>
      </c>
      <c r="G138" s="51">
        <v>1</v>
      </c>
      <c r="I138" s="51" t="s">
        <v>980</v>
      </c>
      <c r="J138" s="51" t="str">
        <f>VLOOKUP($I138,Materiały!$C:$K,2,0)</f>
        <v>PK ST MIX 58G B/Z 900X900MM A250</v>
      </c>
      <c r="K138" s="51">
        <f>VLOOKUP($I138,Materiały!$C:$L,10,0)</f>
        <v>250</v>
      </c>
      <c r="L138" s="51">
        <f>VLOOKUP($I138,Materiały!$C:$K,4,0)</f>
        <v>115.32</v>
      </c>
      <c r="M138" s="51">
        <f t="shared" si="14"/>
        <v>0.46127999999999997</v>
      </c>
    </row>
    <row r="139" spans="1:13">
      <c r="A139" s="51" t="s">
        <v>1431</v>
      </c>
      <c r="B139" s="71"/>
      <c r="C139" s="71"/>
      <c r="D139" s="71" t="s">
        <v>341</v>
      </c>
      <c r="E139" s="51" t="s">
        <v>1147</v>
      </c>
      <c r="G139" s="51">
        <v>1</v>
      </c>
      <c r="I139" s="51" t="s">
        <v>980</v>
      </c>
      <c r="J139" s="51" t="str">
        <f>VLOOKUP($I139,Materiały!$C:$K,2,0)</f>
        <v>PK ST MIX 58G B/Z 900X900MM A250</v>
      </c>
      <c r="K139" s="51">
        <f>VLOOKUP($I139,Materiały!$C:$L,10,0)</f>
        <v>250</v>
      </c>
      <c r="L139" s="51">
        <f>VLOOKUP($I139,Materiały!$C:$K,4,0)</f>
        <v>115.32</v>
      </c>
      <c r="M139" s="51">
        <f t="shared" si="14"/>
        <v>0.46127999999999997</v>
      </c>
    </row>
    <row r="140" spans="1:13">
      <c r="A140" s="51" t="s">
        <v>1431</v>
      </c>
      <c r="B140" s="71"/>
      <c r="C140" s="71"/>
      <c r="D140" s="71" t="s">
        <v>341</v>
      </c>
      <c r="E140" s="51" t="s">
        <v>1147</v>
      </c>
      <c r="G140" s="51">
        <v>1</v>
      </c>
      <c r="I140" s="51" t="s">
        <v>982</v>
      </c>
      <c r="J140" s="51" t="str">
        <f>VLOOKUP($I140,Materiały!$C:$K,2,0)</f>
        <v>PK ST MIX 58G B/Z 1000X1000MM A250</v>
      </c>
      <c r="K140" s="51">
        <f>VLOOKUP($I140,Materiały!$C:$L,10,0)</f>
        <v>250</v>
      </c>
      <c r="L140" s="51">
        <f>VLOOKUP($I140,Materiały!$C:$K,4,0)</f>
        <v>147.62</v>
      </c>
      <c r="M140" s="51">
        <f t="shared" si="14"/>
        <v>0.59048</v>
      </c>
    </row>
    <row r="141" spans="1:13">
      <c r="A141" s="51" t="s">
        <v>1433</v>
      </c>
      <c r="B141" s="71"/>
      <c r="C141" s="71"/>
      <c r="D141" s="71" t="s">
        <v>341</v>
      </c>
      <c r="E141" s="51" t="s">
        <v>1147</v>
      </c>
      <c r="G141" s="51">
        <v>1</v>
      </c>
      <c r="I141" s="51" t="s">
        <v>982</v>
      </c>
      <c r="J141" s="51" t="str">
        <f>VLOOKUP($I141,Materiały!$C:$K,2,0)</f>
        <v>PK ST MIX 58G B/Z 1000X1000MM A250</v>
      </c>
      <c r="K141" s="51">
        <f>VLOOKUP($I141,Materiały!$C:$L,10,0)</f>
        <v>250</v>
      </c>
      <c r="L141" s="51">
        <f>VLOOKUP($I141,Materiały!$C:$K,4,0)</f>
        <v>147.62</v>
      </c>
      <c r="M141" s="51">
        <f t="shared" si="14"/>
        <v>0.59048</v>
      </c>
    </row>
    <row r="142" spans="1:13">
      <c r="A142" s="51" t="s">
        <v>1433</v>
      </c>
      <c r="B142" s="71"/>
      <c r="C142" s="71"/>
      <c r="D142" s="71" t="s">
        <v>341</v>
      </c>
      <c r="E142" s="51" t="s">
        <v>1147</v>
      </c>
      <c r="G142" s="51">
        <v>1</v>
      </c>
      <c r="I142" s="51" t="s">
        <v>984</v>
      </c>
      <c r="J142" s="51" t="str">
        <f>VLOOKUP($I142,Materiały!$C:$K,2,0)</f>
        <v>PK ST MIX 58G B/Z 1200X1200MM A100</v>
      </c>
      <c r="K142" s="51">
        <f>VLOOKUP($I142,Materiały!$C:$L,10,0)</f>
        <v>100</v>
      </c>
      <c r="L142" s="51">
        <f>VLOOKUP($I142,Materiały!$C:$K,4,0)</f>
        <v>100.2</v>
      </c>
      <c r="M142" s="51">
        <f t="shared" si="14"/>
        <v>1.002</v>
      </c>
    </row>
    <row r="143" spans="1:13">
      <c r="A143" s="51" t="s">
        <v>1225</v>
      </c>
      <c r="B143" s="71"/>
      <c r="C143" s="71"/>
      <c r="D143" s="71" t="s">
        <v>341</v>
      </c>
      <c r="E143" s="51" t="s">
        <v>1146</v>
      </c>
      <c r="F143" s="54">
        <v>7.5</v>
      </c>
      <c r="G143" s="54">
        <v>20</v>
      </c>
      <c r="H143" s="54">
        <v>0.1</v>
      </c>
      <c r="I143" s="54" t="s">
        <v>916</v>
      </c>
      <c r="J143" s="51" t="str">
        <f>VLOOKUP($I143,Materiały!$C:$K,2,0)</f>
        <v>RĘK P-F P STEAM/EO/FORM 200M 75MM</v>
      </c>
      <c r="K143" s="54">
        <v>20000</v>
      </c>
      <c r="L143" s="51">
        <f>VLOOKUP($I143,Materiały!$C:$K,4,0)</f>
        <v>31.96</v>
      </c>
      <c r="M143" s="51">
        <f t="shared" si="14"/>
        <v>3.1960000000000002E-2</v>
      </c>
    </row>
    <row r="144" spans="1:13">
      <c r="A144" s="51" t="s">
        <v>1226</v>
      </c>
      <c r="B144" s="71"/>
      <c r="C144" s="71"/>
      <c r="D144" s="71" t="s">
        <v>341</v>
      </c>
      <c r="E144" s="51" t="s">
        <v>1146</v>
      </c>
      <c r="F144" s="54">
        <v>10</v>
      </c>
      <c r="G144" s="54">
        <v>20</v>
      </c>
      <c r="H144" s="54">
        <v>0.1</v>
      </c>
      <c r="I144" s="54" t="s">
        <v>918</v>
      </c>
      <c r="J144" s="51" t="str">
        <f>VLOOKUP($I144,Materiały!$C:$K,2,0)</f>
        <v>RĘK F-P P STEAM/EO/FORM 200M 100MM</v>
      </c>
      <c r="K144" s="54">
        <v>20000</v>
      </c>
      <c r="L144" s="51">
        <f>VLOOKUP($I144,Materiały!$C:$K,4,0)</f>
        <v>40.28</v>
      </c>
      <c r="M144" s="51">
        <f t="shared" si="14"/>
        <v>4.0280000000000003E-2</v>
      </c>
    </row>
    <row r="145" spans="1:13">
      <c r="A145" s="51" t="s">
        <v>1227</v>
      </c>
      <c r="B145" s="71"/>
      <c r="C145" s="71"/>
      <c r="D145" s="71" t="s">
        <v>341</v>
      </c>
      <c r="E145" s="51" t="s">
        <v>1146</v>
      </c>
      <c r="F145" s="54">
        <v>12</v>
      </c>
      <c r="G145" s="54">
        <v>20</v>
      </c>
      <c r="H145" s="54">
        <v>0.1</v>
      </c>
      <c r="I145" s="54" t="s">
        <v>920</v>
      </c>
      <c r="J145" s="51" t="str">
        <f>VLOOKUP($I145,Materiały!$C:$K,2,0)</f>
        <v>RĘK P-F P STEAM/EO/FORM 200M 120MM</v>
      </c>
      <c r="K145" s="54">
        <v>20000</v>
      </c>
      <c r="L145" s="51">
        <f>VLOOKUP($I145,Materiały!$C:$K,4,0)</f>
        <v>56.26</v>
      </c>
      <c r="M145" s="51">
        <f t="shared" si="14"/>
        <v>5.6259999999999998E-2</v>
      </c>
    </row>
    <row r="146" spans="1:13">
      <c r="A146" s="51" t="s">
        <v>1228</v>
      </c>
      <c r="B146" s="71"/>
      <c r="C146" s="71"/>
      <c r="D146" s="71" t="s">
        <v>341</v>
      </c>
      <c r="E146" s="51" t="s">
        <v>1146</v>
      </c>
      <c r="F146" s="54">
        <v>15</v>
      </c>
      <c r="G146" s="54">
        <v>20</v>
      </c>
      <c r="H146" s="54">
        <v>0.1</v>
      </c>
      <c r="I146" s="54" t="s">
        <v>922</v>
      </c>
      <c r="J146" s="51" t="str">
        <f>VLOOKUP($I146,Materiały!$C:$K,2,0)</f>
        <v>RĘK P-F P STEAM/EO FORM 200M 150MM</v>
      </c>
      <c r="K146" s="54">
        <v>20000</v>
      </c>
      <c r="L146" s="51">
        <f>VLOOKUP($I146,Materiały!$C:$K,4,0)</f>
        <v>58.64</v>
      </c>
      <c r="M146" s="51">
        <f t="shared" si="14"/>
        <v>5.8640000000000005E-2</v>
      </c>
    </row>
    <row r="147" spans="1:13">
      <c r="A147" s="51" t="s">
        <v>1229</v>
      </c>
      <c r="B147" s="71"/>
      <c r="C147" s="71"/>
      <c r="D147" s="71" t="s">
        <v>341</v>
      </c>
      <c r="E147" s="51" t="s">
        <v>1146</v>
      </c>
      <c r="F147" s="54">
        <v>7.5</v>
      </c>
      <c r="G147" s="54">
        <v>40</v>
      </c>
      <c r="H147" s="54">
        <v>0.1</v>
      </c>
      <c r="I147" s="54" t="s">
        <v>916</v>
      </c>
      <c r="J147" s="51" t="str">
        <f>VLOOKUP($I147,Materiały!$C:$K,2,0)</f>
        <v>RĘK P-F P STEAM/EO/FORM 200M 75MM</v>
      </c>
      <c r="K147" s="54">
        <v>20000</v>
      </c>
      <c r="L147" s="51">
        <f>VLOOKUP($I147,Materiały!$C:$K,4,0)</f>
        <v>31.96</v>
      </c>
      <c r="M147" s="51">
        <f t="shared" si="14"/>
        <v>6.3920000000000005E-2</v>
      </c>
    </row>
    <row r="148" spans="1:13">
      <c r="A148" s="51" t="s">
        <v>1230</v>
      </c>
      <c r="B148" s="71"/>
      <c r="C148" s="71"/>
      <c r="D148" s="71" t="s">
        <v>341</v>
      </c>
      <c r="E148" s="51" t="s">
        <v>1146</v>
      </c>
      <c r="F148" s="54">
        <v>10</v>
      </c>
      <c r="G148" s="54">
        <v>40</v>
      </c>
      <c r="H148" s="54">
        <v>0.1</v>
      </c>
      <c r="I148" s="54" t="s">
        <v>918</v>
      </c>
      <c r="J148" s="51" t="str">
        <f>VLOOKUP($I148,Materiały!$C:$K,2,0)</f>
        <v>RĘK F-P P STEAM/EO/FORM 200M 100MM</v>
      </c>
      <c r="K148" s="54">
        <v>20000</v>
      </c>
      <c r="L148" s="51">
        <f>VLOOKUP($I148,Materiały!$C:$K,4,0)</f>
        <v>40.28</v>
      </c>
      <c r="M148" s="51">
        <f t="shared" si="14"/>
        <v>8.0560000000000007E-2</v>
      </c>
    </row>
    <row r="149" spans="1:13">
      <c r="A149" s="51" t="s">
        <v>1231</v>
      </c>
      <c r="B149" s="71"/>
      <c r="C149" s="71"/>
      <c r="D149" s="71" t="s">
        <v>341</v>
      </c>
      <c r="E149" s="51" t="s">
        <v>1146</v>
      </c>
      <c r="F149" s="54">
        <v>12</v>
      </c>
      <c r="G149" s="54">
        <v>40</v>
      </c>
      <c r="H149" s="54">
        <v>0.1</v>
      </c>
      <c r="I149" s="54" t="s">
        <v>920</v>
      </c>
      <c r="J149" s="51" t="str">
        <f>VLOOKUP($I149,Materiały!$C:$K,2,0)</f>
        <v>RĘK P-F P STEAM/EO/FORM 200M 120MM</v>
      </c>
      <c r="K149" s="54">
        <v>20000</v>
      </c>
      <c r="L149" s="51">
        <f>VLOOKUP($I149,Materiały!$C:$K,4,0)</f>
        <v>56.26</v>
      </c>
      <c r="M149" s="51">
        <f t="shared" si="14"/>
        <v>0.11252</v>
      </c>
    </row>
    <row r="150" spans="1:13">
      <c r="A150" s="51" t="s">
        <v>1232</v>
      </c>
      <c r="B150" s="71"/>
      <c r="C150" s="71"/>
      <c r="D150" s="71" t="s">
        <v>341</v>
      </c>
      <c r="E150" s="51" t="s">
        <v>1146</v>
      </c>
      <c r="F150" s="54">
        <v>15</v>
      </c>
      <c r="G150" s="54">
        <v>40</v>
      </c>
      <c r="H150" s="54">
        <v>0.1</v>
      </c>
      <c r="I150" s="54" t="s">
        <v>922</v>
      </c>
      <c r="J150" s="51" t="str">
        <f>VLOOKUP($I150,Materiały!$C:$K,2,0)</f>
        <v>RĘK P-F P STEAM/EO FORM 200M 150MM</v>
      </c>
      <c r="K150" s="54">
        <v>20000</v>
      </c>
      <c r="L150" s="51">
        <f>VLOOKUP($I150,Materiały!$C:$K,4,0)</f>
        <v>58.64</v>
      </c>
      <c r="M150" s="51">
        <f t="shared" si="14"/>
        <v>0.11728000000000001</v>
      </c>
    </row>
    <row r="151" spans="1:13">
      <c r="A151" s="51" t="s">
        <v>1233</v>
      </c>
      <c r="B151" s="71"/>
      <c r="C151" s="71"/>
      <c r="D151" s="71" t="s">
        <v>341</v>
      </c>
      <c r="E151" s="51" t="s">
        <v>1146</v>
      </c>
      <c r="F151" s="54">
        <v>20</v>
      </c>
      <c r="G151" s="54">
        <v>40</v>
      </c>
      <c r="H151" s="54">
        <v>0.1</v>
      </c>
      <c r="I151" s="54" t="s">
        <v>924</v>
      </c>
      <c r="J151" s="51" t="str">
        <f>VLOOKUP($I151,Materiały!$C:$K,2,0)</f>
        <v>RĘK P-F P STEAM/EO FORM 200M 200MM</v>
      </c>
      <c r="K151" s="54">
        <v>20000</v>
      </c>
      <c r="L151" s="51">
        <f>VLOOKUP($I151,Materiały!$C:$K,4,0)</f>
        <v>76.709999999999994</v>
      </c>
      <c r="M151" s="51">
        <f t="shared" si="14"/>
        <v>0.15342</v>
      </c>
    </row>
    <row r="152" spans="1:13">
      <c r="A152" s="51" t="s">
        <v>1136</v>
      </c>
      <c r="B152" s="71"/>
      <c r="C152" s="71"/>
      <c r="D152" s="71" t="s">
        <v>341</v>
      </c>
      <c r="E152" s="51" t="s">
        <v>1146</v>
      </c>
      <c r="F152" s="54">
        <v>25</v>
      </c>
      <c r="G152" s="54">
        <v>40</v>
      </c>
      <c r="H152" s="54">
        <v>0.1</v>
      </c>
      <c r="I152" s="54" t="s">
        <v>908</v>
      </c>
      <c r="J152" s="51" t="str">
        <f>VLOOKUP($I152,Materiały!$C:$K,2,0)</f>
        <v>RĘK P-F P STEAM/EO FORM 100M 250MM</v>
      </c>
      <c r="K152" s="54">
        <v>10000</v>
      </c>
      <c r="L152" s="51">
        <f>VLOOKUP($I152,Materiały!$C:$K,4,0)</f>
        <v>99.87</v>
      </c>
      <c r="M152" s="51">
        <f t="shared" si="14"/>
        <v>0.39948</v>
      </c>
    </row>
    <row r="153" spans="1:13">
      <c r="A153" s="51" t="s">
        <v>1234</v>
      </c>
      <c r="B153" s="71"/>
      <c r="C153" s="71"/>
      <c r="D153" s="71" t="s">
        <v>341</v>
      </c>
      <c r="E153" s="51" t="s">
        <v>1146</v>
      </c>
      <c r="F153" s="54">
        <v>32</v>
      </c>
      <c r="G153" s="54">
        <v>40</v>
      </c>
      <c r="H153" s="54">
        <v>0.1</v>
      </c>
      <c r="I153" s="54" t="s">
        <v>910</v>
      </c>
      <c r="J153" s="51" t="str">
        <f>VLOOKUP($I153,Materiały!$C:$K,2,0)</f>
        <v>RĘK P-F P STEAM/EO FORM 100M 320MM</v>
      </c>
      <c r="K153" s="54">
        <v>10000</v>
      </c>
      <c r="L153" s="51">
        <f>VLOOKUP($I153,Materiały!$C:$K,4,0)</f>
        <v>77.47</v>
      </c>
      <c r="M153" s="51">
        <f t="shared" si="14"/>
        <v>0.30987999999999999</v>
      </c>
    </row>
    <row r="154" spans="1:13">
      <c r="A154" s="51" t="s">
        <v>1235</v>
      </c>
      <c r="B154" s="71"/>
      <c r="C154" s="71"/>
      <c r="D154" s="71" t="s">
        <v>341</v>
      </c>
      <c r="E154" s="51" t="s">
        <v>1146</v>
      </c>
      <c r="F154" s="54">
        <v>42</v>
      </c>
      <c r="G154" s="54">
        <v>40</v>
      </c>
      <c r="H154" s="54">
        <v>0.1</v>
      </c>
      <c r="I154" s="54" t="s">
        <v>912</v>
      </c>
      <c r="J154" s="51" t="str">
        <f>VLOOKUP($I154,Materiały!$C:$K,2,0)</f>
        <v>RĘK P-F P STEAM/EO FORM 100M 420MM</v>
      </c>
      <c r="K154" s="54">
        <v>10000</v>
      </c>
      <c r="L154" s="51">
        <f>VLOOKUP($I154,Materiały!$C:$K,4,0)</f>
        <v>152.08000000000001</v>
      </c>
      <c r="M154" s="51">
        <f t="shared" si="14"/>
        <v>0.60832000000000008</v>
      </c>
    </row>
    <row r="155" spans="1:13">
      <c r="A155" s="51" t="s">
        <v>1236</v>
      </c>
      <c r="B155" s="71"/>
      <c r="C155" s="71"/>
      <c r="D155" s="71" t="s">
        <v>341</v>
      </c>
      <c r="E155" s="51" t="s">
        <v>1146</v>
      </c>
      <c r="F155" s="54">
        <v>7.5</v>
      </c>
      <c r="G155" s="54">
        <v>60</v>
      </c>
      <c r="H155" s="54">
        <v>0.1</v>
      </c>
      <c r="I155" s="54" t="s">
        <v>916</v>
      </c>
      <c r="J155" s="51" t="str">
        <f>VLOOKUP($I155,Materiały!$C:$K,2,0)</f>
        <v>RĘK P-F P STEAM/EO/FORM 200M 75MM</v>
      </c>
      <c r="K155" s="54">
        <v>20000</v>
      </c>
      <c r="L155" s="51">
        <f>VLOOKUP($I155,Materiały!$C:$K,4,0)</f>
        <v>31.96</v>
      </c>
      <c r="M155" s="51">
        <f t="shared" si="14"/>
        <v>9.5880000000000007E-2</v>
      </c>
    </row>
    <row r="156" spans="1:13">
      <c r="A156" s="51" t="s">
        <v>1237</v>
      </c>
      <c r="B156" s="71"/>
      <c r="C156" s="71"/>
      <c r="D156" s="71" t="s">
        <v>341</v>
      </c>
      <c r="E156" s="51" t="s">
        <v>1146</v>
      </c>
      <c r="F156" s="54">
        <v>10</v>
      </c>
      <c r="G156" s="54">
        <v>60</v>
      </c>
      <c r="H156" s="54">
        <v>0.1</v>
      </c>
      <c r="I156" s="54" t="s">
        <v>918</v>
      </c>
      <c r="J156" s="51" t="str">
        <f>VLOOKUP($I156,Materiały!$C:$K,2,0)</f>
        <v>RĘK F-P P STEAM/EO/FORM 200M 100MM</v>
      </c>
      <c r="K156" s="54">
        <v>20000</v>
      </c>
      <c r="L156" s="51">
        <f>VLOOKUP($I156,Materiały!$C:$K,4,0)</f>
        <v>40.28</v>
      </c>
      <c r="M156" s="51">
        <f t="shared" si="14"/>
        <v>0.12084</v>
      </c>
    </row>
    <row r="157" spans="1:13">
      <c r="A157" s="51" t="s">
        <v>1238</v>
      </c>
      <c r="B157" s="71"/>
      <c r="C157" s="71"/>
      <c r="D157" s="71" t="s">
        <v>341</v>
      </c>
      <c r="E157" s="51" t="s">
        <v>1146</v>
      </c>
      <c r="F157" s="54">
        <v>12</v>
      </c>
      <c r="G157" s="54">
        <v>60</v>
      </c>
      <c r="H157" s="54">
        <v>0.1</v>
      </c>
      <c r="I157" s="54" t="s">
        <v>920</v>
      </c>
      <c r="J157" s="51" t="str">
        <f>VLOOKUP($I157,Materiały!$C:$K,2,0)</f>
        <v>RĘK P-F P STEAM/EO/FORM 200M 120MM</v>
      </c>
      <c r="K157" s="54">
        <v>20000</v>
      </c>
      <c r="L157" s="51">
        <f>VLOOKUP($I157,Materiały!$C:$K,4,0)</f>
        <v>56.26</v>
      </c>
      <c r="M157" s="51">
        <f t="shared" si="14"/>
        <v>0.16877999999999999</v>
      </c>
    </row>
    <row r="158" spans="1:13">
      <c r="A158" s="51" t="s">
        <v>1239</v>
      </c>
      <c r="B158" s="71"/>
      <c r="C158" s="71"/>
      <c r="D158" s="71" t="s">
        <v>341</v>
      </c>
      <c r="E158" s="51" t="s">
        <v>1146</v>
      </c>
      <c r="F158" s="54">
        <v>15</v>
      </c>
      <c r="G158" s="54">
        <v>60</v>
      </c>
      <c r="H158" s="54">
        <v>0.1</v>
      </c>
      <c r="I158" s="54" t="s">
        <v>922</v>
      </c>
      <c r="J158" s="51" t="str">
        <f>VLOOKUP($I158,Materiały!$C:$K,2,0)</f>
        <v>RĘK P-F P STEAM/EO FORM 200M 150MM</v>
      </c>
      <c r="K158" s="54">
        <v>20000</v>
      </c>
      <c r="L158" s="51">
        <f>VLOOKUP($I158,Materiały!$C:$K,4,0)</f>
        <v>58.64</v>
      </c>
      <c r="M158" s="51">
        <f t="shared" si="14"/>
        <v>0.17591999999999999</v>
      </c>
    </row>
    <row r="159" spans="1:13">
      <c r="A159" s="51" t="s">
        <v>1240</v>
      </c>
      <c r="B159" s="71"/>
      <c r="C159" s="71"/>
      <c r="D159" s="71" t="s">
        <v>341</v>
      </c>
      <c r="E159" s="51" t="s">
        <v>1146</v>
      </c>
      <c r="F159" s="54">
        <v>20</v>
      </c>
      <c r="G159" s="54">
        <v>60</v>
      </c>
      <c r="H159" s="54">
        <v>0.1</v>
      </c>
      <c r="I159" s="54" t="s">
        <v>924</v>
      </c>
      <c r="J159" s="51" t="str">
        <f>VLOOKUP($I159,Materiały!$C:$K,2,0)</f>
        <v>RĘK P-F P STEAM/EO FORM 200M 200MM</v>
      </c>
      <c r="K159" s="54">
        <v>20000</v>
      </c>
      <c r="L159" s="51">
        <f>VLOOKUP($I159,Materiały!$C:$K,4,0)</f>
        <v>76.709999999999994</v>
      </c>
      <c r="M159" s="51">
        <f t="shared" si="14"/>
        <v>0.23012999999999997</v>
      </c>
    </row>
    <row r="160" spans="1:13">
      <c r="A160" s="51" t="s">
        <v>1241</v>
      </c>
      <c r="B160" s="71"/>
      <c r="C160" s="71"/>
      <c r="D160" s="71" t="s">
        <v>341</v>
      </c>
      <c r="E160" s="51" t="s">
        <v>1146</v>
      </c>
      <c r="F160" s="54">
        <v>25</v>
      </c>
      <c r="G160" s="54">
        <v>60</v>
      </c>
      <c r="H160" s="54">
        <v>0.1</v>
      </c>
      <c r="I160" s="54" t="s">
        <v>908</v>
      </c>
      <c r="J160" s="51" t="str">
        <f>VLOOKUP($I160,Materiały!$C:$K,2,0)</f>
        <v>RĘK P-F P STEAM/EO FORM 100M 250MM</v>
      </c>
      <c r="K160" s="54">
        <v>10000</v>
      </c>
      <c r="L160" s="51">
        <f>VLOOKUP($I160,Materiały!$C:$K,4,0)</f>
        <v>99.87</v>
      </c>
      <c r="M160" s="51">
        <f t="shared" si="14"/>
        <v>0.59922000000000009</v>
      </c>
    </row>
    <row r="161" spans="1:14">
      <c r="A161" s="51" t="s">
        <v>1242</v>
      </c>
      <c r="B161" s="71"/>
      <c r="C161" s="71"/>
      <c r="D161" s="71" t="s">
        <v>341</v>
      </c>
      <c r="E161" s="51" t="s">
        <v>1146</v>
      </c>
      <c r="F161" s="54">
        <v>32</v>
      </c>
      <c r="G161" s="54">
        <v>60</v>
      </c>
      <c r="H161" s="54">
        <v>0.1</v>
      </c>
      <c r="I161" s="54" t="s">
        <v>910</v>
      </c>
      <c r="J161" s="51" t="str">
        <f>VLOOKUP($I161,Materiały!$C:$K,2,0)</f>
        <v>RĘK P-F P STEAM/EO FORM 100M 320MM</v>
      </c>
      <c r="K161" s="54">
        <v>10000</v>
      </c>
      <c r="L161" s="51">
        <f>VLOOKUP($I161,Materiały!$C:$K,4,0)</f>
        <v>77.47</v>
      </c>
      <c r="M161" s="51">
        <f t="shared" si="14"/>
        <v>0.46482000000000001</v>
      </c>
    </row>
    <row r="162" spans="1:14">
      <c r="A162" s="67" t="s">
        <v>1243</v>
      </c>
      <c r="B162" s="67"/>
      <c r="C162" s="67"/>
      <c r="D162" s="67" t="s">
        <v>341</v>
      </c>
      <c r="E162" s="67" t="s">
        <v>1146</v>
      </c>
      <c r="F162" s="73">
        <v>42</v>
      </c>
      <c r="G162" s="73">
        <v>60</v>
      </c>
      <c r="H162" s="73">
        <v>0.1</v>
      </c>
      <c r="I162" s="73" t="s">
        <v>912</v>
      </c>
      <c r="J162" s="67" t="str">
        <f>VLOOKUP($I162,Materiały!$C:$K,2,0)</f>
        <v>RĘK P-F P STEAM/EO FORM 100M 420MM</v>
      </c>
      <c r="K162" s="73">
        <v>10000</v>
      </c>
      <c r="L162" s="67">
        <f>VLOOKUP($I162,Materiały!$C:$K,4,0)</f>
        <v>152.08000000000001</v>
      </c>
      <c r="M162" s="67">
        <f t="shared" si="14"/>
        <v>0.91248000000000007</v>
      </c>
      <c r="N162" s="67"/>
    </row>
    <row r="163" spans="1:14">
      <c r="A163" s="68" t="s">
        <v>1168</v>
      </c>
      <c r="B163" s="68" t="s">
        <v>55</v>
      </c>
      <c r="C163" s="68" t="s">
        <v>56</v>
      </c>
      <c r="D163" s="68" t="s">
        <v>341</v>
      </c>
      <c r="E163" s="68" t="s">
        <v>1151</v>
      </c>
      <c r="G163" s="51">
        <v>1</v>
      </c>
      <c r="I163" s="51" t="s">
        <v>563</v>
      </c>
      <c r="J163" s="51" t="str">
        <f>VLOOKUP(I163,Materiały!$C:$K,2,0)</f>
        <v>Etykieta-Sandwich 102x55,8</v>
      </c>
      <c r="K163" s="51">
        <v>1000</v>
      </c>
      <c r="L163" s="51">
        <f>VLOOKUP($I163,Materiały!$C:$K,4,0)</f>
        <v>41.98</v>
      </c>
      <c r="M163" s="51">
        <f>L163*(G163/K163)</f>
        <v>4.1979999999999996E-2</v>
      </c>
      <c r="N163" s="68"/>
    </row>
    <row r="164" spans="1:14">
      <c r="A164" s="51" t="s">
        <v>1169</v>
      </c>
      <c r="B164" s="51" t="s">
        <v>62</v>
      </c>
      <c r="C164" s="51" t="s">
        <v>63</v>
      </c>
      <c r="D164" s="51" t="s">
        <v>341</v>
      </c>
      <c r="E164" s="51" t="s">
        <v>1151</v>
      </c>
      <c r="G164" s="51">
        <v>1</v>
      </c>
      <c r="I164" s="51" t="s">
        <v>563</v>
      </c>
      <c r="J164" s="51" t="str">
        <f>VLOOKUP(I164,Materiały!$C:$K,2,0)</f>
        <v>Etykieta-Sandwich 102x55,8</v>
      </c>
      <c r="K164" s="51">
        <v>1000</v>
      </c>
      <c r="L164" s="51">
        <f>VLOOKUP($I164,Materiały!$C:$K,4,0)</f>
        <v>41.98</v>
      </c>
      <c r="M164" s="51">
        <f t="shared" ref="M164:M227" si="16">L164*(G164/K164)</f>
        <v>4.1979999999999996E-2</v>
      </c>
    </row>
    <row r="165" spans="1:14">
      <c r="A165" s="51" t="s">
        <v>1170</v>
      </c>
      <c r="B165" s="51" t="s">
        <v>64</v>
      </c>
      <c r="C165" s="51" t="s">
        <v>65</v>
      </c>
      <c r="D165" s="51" t="s">
        <v>341</v>
      </c>
      <c r="E165" s="51" t="s">
        <v>1151</v>
      </c>
      <c r="G165" s="51">
        <v>1</v>
      </c>
      <c r="I165" s="51" t="s">
        <v>563</v>
      </c>
      <c r="J165" s="51" t="str">
        <f>VLOOKUP(I165,Materiały!$C:$K,2,0)</f>
        <v>Etykieta-Sandwich 102x55,8</v>
      </c>
      <c r="K165" s="51">
        <v>1000</v>
      </c>
      <c r="L165" s="51">
        <f>VLOOKUP($I165,Materiały!$C:$K,4,0)</f>
        <v>41.98</v>
      </c>
      <c r="M165" s="51">
        <f t="shared" si="16"/>
        <v>4.1979999999999996E-2</v>
      </c>
    </row>
    <row r="166" spans="1:14">
      <c r="A166" s="51" t="s">
        <v>1171</v>
      </c>
      <c r="B166" s="51" t="s">
        <v>66</v>
      </c>
      <c r="C166" s="51" t="s">
        <v>67</v>
      </c>
      <c r="D166" s="51" t="s">
        <v>341</v>
      </c>
      <c r="E166" s="51" t="s">
        <v>1151</v>
      </c>
      <c r="G166" s="51">
        <v>1</v>
      </c>
      <c r="I166" s="51" t="s">
        <v>563</v>
      </c>
      <c r="J166" s="51" t="str">
        <f>VLOOKUP(I166,Materiały!$C:$K,2,0)</f>
        <v>Etykieta-Sandwich 102x55,8</v>
      </c>
      <c r="K166" s="51">
        <v>1000</v>
      </c>
      <c r="L166" s="51">
        <f>VLOOKUP($I166,Materiały!$C:$K,4,0)</f>
        <v>41.98</v>
      </c>
      <c r="M166" s="51">
        <f t="shared" si="16"/>
        <v>4.1979999999999996E-2</v>
      </c>
    </row>
    <row r="167" spans="1:14">
      <c r="A167" s="51" t="s">
        <v>1172</v>
      </c>
      <c r="B167" s="51" t="s">
        <v>68</v>
      </c>
      <c r="C167" s="51" t="s">
        <v>69</v>
      </c>
      <c r="D167" s="51" t="s">
        <v>341</v>
      </c>
      <c r="E167" s="51" t="s">
        <v>1151</v>
      </c>
      <c r="G167" s="51">
        <v>1</v>
      </c>
      <c r="I167" s="51" t="s">
        <v>563</v>
      </c>
      <c r="J167" s="51" t="str">
        <f>VLOOKUP(I167,Materiały!$C:$K,2,0)</f>
        <v>Etykieta-Sandwich 102x55,8</v>
      </c>
      <c r="K167" s="51">
        <v>1000</v>
      </c>
      <c r="L167" s="51">
        <f>VLOOKUP($I167,Materiały!$C:$K,4,0)</f>
        <v>41.98</v>
      </c>
      <c r="M167" s="51">
        <f t="shared" si="16"/>
        <v>4.1979999999999996E-2</v>
      </c>
    </row>
    <row r="168" spans="1:14">
      <c r="A168" s="51" t="s">
        <v>1173</v>
      </c>
      <c r="B168" s="51" t="s">
        <v>70</v>
      </c>
      <c r="C168" s="51" t="s">
        <v>71</v>
      </c>
      <c r="D168" s="51" t="s">
        <v>341</v>
      </c>
      <c r="E168" s="51" t="s">
        <v>1151</v>
      </c>
      <c r="G168" s="51">
        <v>1</v>
      </c>
      <c r="I168" s="51" t="s">
        <v>563</v>
      </c>
      <c r="J168" s="51" t="str">
        <f>VLOOKUP(I168,Materiały!$C:$K,2,0)</f>
        <v>Etykieta-Sandwich 102x55,8</v>
      </c>
      <c r="K168" s="51">
        <v>1000</v>
      </c>
      <c r="L168" s="51">
        <f>VLOOKUP($I168,Materiały!$C:$K,4,0)</f>
        <v>41.98</v>
      </c>
      <c r="M168" s="51">
        <f t="shared" si="16"/>
        <v>4.1979999999999996E-2</v>
      </c>
    </row>
    <row r="169" spans="1:14">
      <c r="A169" s="51" t="s">
        <v>1208</v>
      </c>
      <c r="B169" s="51" t="s">
        <v>72</v>
      </c>
      <c r="C169" s="51" t="s">
        <v>73</v>
      </c>
      <c r="D169" s="51" t="s">
        <v>341</v>
      </c>
      <c r="E169" s="51" t="s">
        <v>1151</v>
      </c>
      <c r="G169" s="51">
        <v>1</v>
      </c>
      <c r="I169" s="51" t="s">
        <v>563</v>
      </c>
      <c r="J169" s="51" t="str">
        <f>VLOOKUP(I169,Materiały!$C:$K,2,0)</f>
        <v>Etykieta-Sandwich 102x55,8</v>
      </c>
      <c r="K169" s="51">
        <v>1000</v>
      </c>
      <c r="L169" s="51">
        <f>VLOOKUP($I169,Materiały!$C:$K,4,0)</f>
        <v>41.98</v>
      </c>
      <c r="M169" s="51">
        <f t="shared" si="16"/>
        <v>4.1979999999999996E-2</v>
      </c>
    </row>
    <row r="170" spans="1:14">
      <c r="A170" s="51" t="s">
        <v>1209</v>
      </c>
      <c r="B170" s="51" t="s">
        <v>74</v>
      </c>
      <c r="C170" s="51" t="s">
        <v>75</v>
      </c>
      <c r="D170" s="51" t="s">
        <v>341</v>
      </c>
      <c r="E170" s="51" t="s">
        <v>1151</v>
      </c>
      <c r="G170" s="51">
        <v>1</v>
      </c>
      <c r="I170" s="51" t="s">
        <v>563</v>
      </c>
      <c r="J170" s="51" t="str">
        <f>VLOOKUP(I170,Materiały!$C:$K,2,0)</f>
        <v>Etykieta-Sandwich 102x55,8</v>
      </c>
      <c r="K170" s="51">
        <v>1000</v>
      </c>
      <c r="L170" s="51">
        <f>VLOOKUP($I170,Materiały!$C:$K,4,0)</f>
        <v>41.98</v>
      </c>
      <c r="M170" s="51">
        <f t="shared" si="16"/>
        <v>4.1979999999999996E-2</v>
      </c>
    </row>
    <row r="171" spans="1:14">
      <c r="A171" s="51" t="s">
        <v>1210</v>
      </c>
      <c r="B171" s="51" t="s">
        <v>76</v>
      </c>
      <c r="C171" s="51" t="s">
        <v>77</v>
      </c>
      <c r="D171" s="51" t="s">
        <v>341</v>
      </c>
      <c r="E171" s="51" t="s">
        <v>1151</v>
      </c>
      <c r="G171" s="51">
        <v>1</v>
      </c>
      <c r="I171" s="51" t="s">
        <v>563</v>
      </c>
      <c r="J171" s="51" t="str">
        <f>VLOOKUP(I171,Materiały!$C:$K,2,0)</f>
        <v>Etykieta-Sandwich 102x55,8</v>
      </c>
      <c r="K171" s="51">
        <v>1000</v>
      </c>
      <c r="L171" s="51">
        <f>VLOOKUP($I171,Materiały!$C:$K,4,0)</f>
        <v>41.98</v>
      </c>
      <c r="M171" s="51">
        <f t="shared" si="16"/>
        <v>4.1979999999999996E-2</v>
      </c>
    </row>
    <row r="172" spans="1:14">
      <c r="A172" s="51" t="s">
        <v>1211</v>
      </c>
      <c r="B172" s="51" t="s">
        <v>78</v>
      </c>
      <c r="C172" s="51" t="s">
        <v>79</v>
      </c>
      <c r="D172" s="51" t="s">
        <v>341</v>
      </c>
      <c r="E172" s="51" t="s">
        <v>1151</v>
      </c>
      <c r="G172" s="51">
        <v>1</v>
      </c>
      <c r="I172" s="51" t="s">
        <v>563</v>
      </c>
      <c r="J172" s="51" t="str">
        <f>VLOOKUP(I172,Materiały!$C:$K,2,0)</f>
        <v>Etykieta-Sandwich 102x55,8</v>
      </c>
      <c r="K172" s="51">
        <v>1000</v>
      </c>
      <c r="L172" s="51">
        <f>VLOOKUP($I172,Materiały!$C:$K,4,0)</f>
        <v>41.98</v>
      </c>
      <c r="M172" s="51">
        <f t="shared" si="16"/>
        <v>4.1979999999999996E-2</v>
      </c>
    </row>
    <row r="173" spans="1:14">
      <c r="A173" s="51" t="s">
        <v>1212</v>
      </c>
      <c r="B173" s="51" t="s">
        <v>80</v>
      </c>
      <c r="C173" s="51" t="s">
        <v>81</v>
      </c>
      <c r="D173" s="51" t="s">
        <v>341</v>
      </c>
      <c r="E173" s="51" t="s">
        <v>1151</v>
      </c>
      <c r="G173" s="51">
        <v>1</v>
      </c>
      <c r="I173" s="51" t="s">
        <v>563</v>
      </c>
      <c r="J173" s="51" t="str">
        <f>VLOOKUP(I173,Materiały!$C:$K,2,0)</f>
        <v>Etykieta-Sandwich 102x55,8</v>
      </c>
      <c r="K173" s="51">
        <v>1000</v>
      </c>
      <c r="L173" s="51">
        <f>VLOOKUP($I173,Materiały!$C:$K,4,0)</f>
        <v>41.98</v>
      </c>
      <c r="M173" s="51">
        <f t="shared" si="16"/>
        <v>4.1979999999999996E-2</v>
      </c>
    </row>
    <row r="174" spans="1:14">
      <c r="A174" s="51" t="s">
        <v>1213</v>
      </c>
      <c r="B174" s="51" t="s">
        <v>82</v>
      </c>
      <c r="C174" s="51" t="s">
        <v>83</v>
      </c>
      <c r="D174" s="51" t="s">
        <v>341</v>
      </c>
      <c r="E174" s="51" t="s">
        <v>1151</v>
      </c>
      <c r="G174" s="51">
        <v>1</v>
      </c>
      <c r="I174" s="51" t="s">
        <v>563</v>
      </c>
      <c r="J174" s="51" t="str">
        <f>VLOOKUP(I174,Materiały!$C:$K,2,0)</f>
        <v>Etykieta-Sandwich 102x55,8</v>
      </c>
      <c r="K174" s="51">
        <v>1000</v>
      </c>
      <c r="L174" s="51">
        <f>VLOOKUP($I174,Materiały!$C:$K,4,0)</f>
        <v>41.98</v>
      </c>
      <c r="M174" s="51">
        <f t="shared" si="16"/>
        <v>4.1979999999999996E-2</v>
      </c>
    </row>
    <row r="175" spans="1:14">
      <c r="A175" s="51" t="s">
        <v>1214</v>
      </c>
      <c r="B175" s="51" t="s">
        <v>84</v>
      </c>
      <c r="C175" s="51" t="s">
        <v>85</v>
      </c>
      <c r="D175" s="51" t="s">
        <v>341</v>
      </c>
      <c r="E175" s="51" t="s">
        <v>1151</v>
      </c>
      <c r="G175" s="51">
        <v>1</v>
      </c>
      <c r="I175" s="51" t="s">
        <v>563</v>
      </c>
      <c r="J175" s="51" t="str">
        <f>VLOOKUP(I175,Materiały!$C:$K,2,0)</f>
        <v>Etykieta-Sandwich 102x55,8</v>
      </c>
      <c r="K175" s="51">
        <v>1000</v>
      </c>
      <c r="L175" s="51">
        <f>VLOOKUP($I175,Materiały!$C:$K,4,0)</f>
        <v>41.98</v>
      </c>
      <c r="M175" s="51">
        <f t="shared" si="16"/>
        <v>4.1979999999999996E-2</v>
      </c>
    </row>
    <row r="176" spans="1:14">
      <c r="A176" s="51" t="s">
        <v>1215</v>
      </c>
      <c r="B176" s="51" t="s">
        <v>86</v>
      </c>
      <c r="C176" s="51" t="s">
        <v>87</v>
      </c>
      <c r="D176" s="51" t="s">
        <v>341</v>
      </c>
      <c r="E176" s="51" t="s">
        <v>1151</v>
      </c>
      <c r="G176" s="51">
        <v>1</v>
      </c>
      <c r="I176" s="51" t="s">
        <v>563</v>
      </c>
      <c r="J176" s="51" t="str">
        <f>VLOOKUP(I176,Materiały!$C:$K,2,0)</f>
        <v>Etykieta-Sandwich 102x55,8</v>
      </c>
      <c r="K176" s="51">
        <v>1000</v>
      </c>
      <c r="L176" s="51">
        <f>VLOOKUP($I176,Materiały!$C:$K,4,0)</f>
        <v>41.98</v>
      </c>
      <c r="M176" s="51">
        <f t="shared" si="16"/>
        <v>4.1979999999999996E-2</v>
      </c>
    </row>
    <row r="177" spans="1:13">
      <c r="A177" s="51" t="s">
        <v>1216</v>
      </c>
      <c r="B177" s="51" t="s">
        <v>88</v>
      </c>
      <c r="C177" s="51" t="s">
        <v>89</v>
      </c>
      <c r="D177" s="51" t="s">
        <v>341</v>
      </c>
      <c r="E177" s="51" t="s">
        <v>1151</v>
      </c>
      <c r="G177" s="51">
        <v>1</v>
      </c>
      <c r="I177" s="51" t="s">
        <v>563</v>
      </c>
      <c r="J177" s="51" t="str">
        <f>VLOOKUP(I177,Materiały!$C:$K,2,0)</f>
        <v>Etykieta-Sandwich 102x55,8</v>
      </c>
      <c r="K177" s="51">
        <v>1000</v>
      </c>
      <c r="L177" s="51">
        <f>VLOOKUP($I177,Materiały!$C:$K,4,0)</f>
        <v>41.98</v>
      </c>
      <c r="M177" s="51">
        <f t="shared" si="16"/>
        <v>4.1979999999999996E-2</v>
      </c>
    </row>
    <row r="178" spans="1:13">
      <c r="A178" s="51" t="s">
        <v>1217</v>
      </c>
      <c r="B178" s="51" t="s">
        <v>90</v>
      </c>
      <c r="C178" s="51" t="s">
        <v>91</v>
      </c>
      <c r="D178" s="51" t="s">
        <v>341</v>
      </c>
      <c r="E178" s="51" t="s">
        <v>1151</v>
      </c>
      <c r="G178" s="51">
        <v>1</v>
      </c>
      <c r="I178" s="51" t="s">
        <v>563</v>
      </c>
      <c r="J178" s="51" t="str">
        <f>VLOOKUP(I178,Materiały!$C:$K,2,0)</f>
        <v>Etykieta-Sandwich 102x55,8</v>
      </c>
      <c r="K178" s="51">
        <v>1000</v>
      </c>
      <c r="L178" s="51">
        <f>VLOOKUP($I178,Materiały!$C:$K,4,0)</f>
        <v>41.98</v>
      </c>
      <c r="M178" s="51">
        <f t="shared" si="16"/>
        <v>4.1979999999999996E-2</v>
      </c>
    </row>
    <row r="179" spans="1:13">
      <c r="A179" s="51" t="s">
        <v>1218</v>
      </c>
      <c r="B179" s="51" t="s">
        <v>92</v>
      </c>
      <c r="C179" s="51" t="s">
        <v>93</v>
      </c>
      <c r="D179" s="51" t="s">
        <v>341</v>
      </c>
      <c r="E179" s="51" t="s">
        <v>1151</v>
      </c>
      <c r="G179" s="51">
        <v>1</v>
      </c>
      <c r="I179" s="51" t="s">
        <v>563</v>
      </c>
      <c r="J179" s="51" t="str">
        <f>VLOOKUP(I179,Materiały!$C:$K,2,0)</f>
        <v>Etykieta-Sandwich 102x55,8</v>
      </c>
      <c r="K179" s="51">
        <v>1000</v>
      </c>
      <c r="L179" s="51">
        <f>VLOOKUP($I179,Materiały!$C:$K,4,0)</f>
        <v>41.98</v>
      </c>
      <c r="M179" s="51">
        <f t="shared" si="16"/>
        <v>4.1979999999999996E-2</v>
      </c>
    </row>
    <row r="180" spans="1:13">
      <c r="A180" s="51" t="s">
        <v>1219</v>
      </c>
      <c r="B180" s="51" t="s">
        <v>94</v>
      </c>
      <c r="C180" s="51" t="s">
        <v>95</v>
      </c>
      <c r="D180" s="51" t="s">
        <v>341</v>
      </c>
      <c r="E180" s="51" t="s">
        <v>1151</v>
      </c>
      <c r="G180" s="51">
        <v>1</v>
      </c>
      <c r="I180" s="51" t="s">
        <v>563</v>
      </c>
      <c r="J180" s="51" t="str">
        <f>VLOOKUP(I180,Materiały!$C:$K,2,0)</f>
        <v>Etykieta-Sandwich 102x55,8</v>
      </c>
      <c r="K180" s="51">
        <v>1000</v>
      </c>
      <c r="L180" s="51">
        <f>VLOOKUP($I180,Materiały!$C:$K,4,0)</f>
        <v>41.98</v>
      </c>
      <c r="M180" s="51">
        <f t="shared" si="16"/>
        <v>4.1979999999999996E-2</v>
      </c>
    </row>
    <row r="181" spans="1:13">
      <c r="A181" s="51" t="s">
        <v>1200</v>
      </c>
      <c r="B181" s="51" t="s">
        <v>96</v>
      </c>
      <c r="C181" s="51" t="s">
        <v>97</v>
      </c>
      <c r="D181" s="51" t="s">
        <v>341</v>
      </c>
      <c r="E181" s="51" t="s">
        <v>1151</v>
      </c>
      <c r="G181" s="51">
        <v>1</v>
      </c>
      <c r="I181" s="51" t="s">
        <v>563</v>
      </c>
      <c r="J181" s="51" t="str">
        <f>VLOOKUP(I181,Materiały!$C:$K,2,0)</f>
        <v>Etykieta-Sandwich 102x55,8</v>
      </c>
      <c r="K181" s="51">
        <v>1000</v>
      </c>
      <c r="L181" s="51">
        <f>VLOOKUP($I181,Materiały!$C:$K,4,0)</f>
        <v>41.98</v>
      </c>
      <c r="M181" s="51">
        <f t="shared" si="16"/>
        <v>4.1979999999999996E-2</v>
      </c>
    </row>
    <row r="182" spans="1:13">
      <c r="A182" s="51" t="s">
        <v>1201</v>
      </c>
      <c r="B182" s="51" t="s">
        <v>98</v>
      </c>
      <c r="C182" s="51" t="s">
        <v>99</v>
      </c>
      <c r="D182" s="51" t="s">
        <v>341</v>
      </c>
      <c r="E182" s="51" t="s">
        <v>1151</v>
      </c>
      <c r="G182" s="51">
        <v>1</v>
      </c>
      <c r="I182" s="51" t="s">
        <v>563</v>
      </c>
      <c r="J182" s="51" t="str">
        <f>VLOOKUP(I182,Materiały!$C:$K,2,0)</f>
        <v>Etykieta-Sandwich 102x55,8</v>
      </c>
      <c r="K182" s="51">
        <v>1000</v>
      </c>
      <c r="L182" s="51">
        <f>VLOOKUP($I182,Materiały!$C:$K,4,0)</f>
        <v>41.98</v>
      </c>
      <c r="M182" s="51">
        <f t="shared" si="16"/>
        <v>4.1979999999999996E-2</v>
      </c>
    </row>
    <row r="183" spans="1:13">
      <c r="A183" s="51" t="s">
        <v>1202</v>
      </c>
      <c r="B183" s="51" t="s">
        <v>100</v>
      </c>
      <c r="C183" s="51" t="s">
        <v>101</v>
      </c>
      <c r="D183" s="51" t="s">
        <v>341</v>
      </c>
      <c r="E183" s="51" t="s">
        <v>1151</v>
      </c>
      <c r="G183" s="51">
        <v>1</v>
      </c>
      <c r="I183" s="51" t="s">
        <v>563</v>
      </c>
      <c r="J183" s="51" t="str">
        <f>VLOOKUP(I183,Materiały!$C:$K,2,0)</f>
        <v>Etykieta-Sandwich 102x55,8</v>
      </c>
      <c r="K183" s="51">
        <v>1000</v>
      </c>
      <c r="L183" s="51">
        <f>VLOOKUP($I183,Materiały!$C:$K,4,0)</f>
        <v>41.98</v>
      </c>
      <c r="M183" s="51">
        <f t="shared" si="16"/>
        <v>4.1979999999999996E-2</v>
      </c>
    </row>
    <row r="184" spans="1:13">
      <c r="A184" s="51" t="s">
        <v>1203</v>
      </c>
      <c r="B184" s="51" t="s">
        <v>102</v>
      </c>
      <c r="C184" s="51" t="s">
        <v>103</v>
      </c>
      <c r="D184" s="51" t="s">
        <v>341</v>
      </c>
      <c r="E184" s="51" t="s">
        <v>1151</v>
      </c>
      <c r="G184" s="51">
        <v>1</v>
      </c>
      <c r="I184" s="51" t="s">
        <v>563</v>
      </c>
      <c r="J184" s="51" t="str">
        <f>VLOOKUP(I184,Materiały!$C:$K,2,0)</f>
        <v>Etykieta-Sandwich 102x55,8</v>
      </c>
      <c r="K184" s="51">
        <v>1000</v>
      </c>
      <c r="L184" s="51">
        <f>VLOOKUP($I184,Materiały!$C:$K,4,0)</f>
        <v>41.98</v>
      </c>
      <c r="M184" s="51">
        <f t="shared" si="16"/>
        <v>4.1979999999999996E-2</v>
      </c>
    </row>
    <row r="185" spans="1:13">
      <c r="A185" s="51" t="s">
        <v>1204</v>
      </c>
      <c r="B185" s="51" t="s">
        <v>104</v>
      </c>
      <c r="C185" s="51" t="s">
        <v>105</v>
      </c>
      <c r="D185" s="51" t="s">
        <v>341</v>
      </c>
      <c r="E185" s="51" t="s">
        <v>1151</v>
      </c>
      <c r="G185" s="51">
        <v>1</v>
      </c>
      <c r="I185" s="51" t="s">
        <v>563</v>
      </c>
      <c r="J185" s="51" t="str">
        <f>VLOOKUP(I185,Materiały!$C:$K,2,0)</f>
        <v>Etykieta-Sandwich 102x55,8</v>
      </c>
      <c r="K185" s="51">
        <v>1000</v>
      </c>
      <c r="L185" s="51">
        <f>VLOOKUP($I185,Materiały!$C:$K,4,0)</f>
        <v>41.98</v>
      </c>
      <c r="M185" s="51">
        <f t="shared" si="16"/>
        <v>4.1979999999999996E-2</v>
      </c>
    </row>
    <row r="186" spans="1:13">
      <c r="A186" s="51" t="s">
        <v>1205</v>
      </c>
      <c r="B186" s="51" t="s">
        <v>106</v>
      </c>
      <c r="C186" s="51" t="s">
        <v>107</v>
      </c>
      <c r="D186" s="51" t="s">
        <v>341</v>
      </c>
      <c r="E186" s="51" t="s">
        <v>1151</v>
      </c>
      <c r="G186" s="51">
        <v>1</v>
      </c>
      <c r="I186" s="51" t="s">
        <v>563</v>
      </c>
      <c r="J186" s="51" t="str">
        <f>VLOOKUP(I186,Materiały!$C:$K,2,0)</f>
        <v>Etykieta-Sandwich 102x55,8</v>
      </c>
      <c r="K186" s="51">
        <v>1000</v>
      </c>
      <c r="L186" s="51">
        <f>VLOOKUP($I186,Materiały!$C:$K,4,0)</f>
        <v>41.98</v>
      </c>
      <c r="M186" s="51">
        <f t="shared" si="16"/>
        <v>4.1979999999999996E-2</v>
      </c>
    </row>
    <row r="187" spans="1:13">
      <c r="A187" s="51" t="s">
        <v>1207</v>
      </c>
      <c r="B187" s="51" t="s">
        <v>108</v>
      </c>
      <c r="C187" s="51" t="s">
        <v>109</v>
      </c>
      <c r="D187" s="51" t="s">
        <v>341</v>
      </c>
      <c r="E187" s="51" t="s">
        <v>1151</v>
      </c>
      <c r="G187" s="51">
        <v>1</v>
      </c>
      <c r="I187" s="51" t="s">
        <v>563</v>
      </c>
      <c r="J187" s="51" t="str">
        <f>VLOOKUP(I187,Materiały!$C:$K,2,0)</f>
        <v>Etykieta-Sandwich 102x55,8</v>
      </c>
      <c r="K187" s="51">
        <v>1000</v>
      </c>
      <c r="L187" s="51">
        <f>VLOOKUP($I187,Materiały!$C:$K,4,0)</f>
        <v>41.98</v>
      </c>
      <c r="M187" s="51">
        <f t="shared" si="16"/>
        <v>4.1979999999999996E-2</v>
      </c>
    </row>
    <row r="188" spans="1:13">
      <c r="A188" s="51" t="s">
        <v>1206</v>
      </c>
      <c r="B188" s="51" t="s">
        <v>110</v>
      </c>
      <c r="C188" s="51" t="s">
        <v>111</v>
      </c>
      <c r="D188" s="51" t="s">
        <v>341</v>
      </c>
      <c r="E188" s="51" t="s">
        <v>1151</v>
      </c>
      <c r="G188" s="51">
        <v>1</v>
      </c>
      <c r="I188" s="51" t="s">
        <v>563</v>
      </c>
      <c r="J188" s="51" t="str">
        <f>VLOOKUP(I188,Materiały!$C:$K,2,0)</f>
        <v>Etykieta-Sandwich 102x55,8</v>
      </c>
      <c r="K188" s="51">
        <v>1000</v>
      </c>
      <c r="L188" s="51">
        <f>VLOOKUP($I188,Materiały!$C:$K,4,0)</f>
        <v>41.98</v>
      </c>
      <c r="M188" s="51">
        <f t="shared" si="16"/>
        <v>4.1979999999999996E-2</v>
      </c>
    </row>
    <row r="189" spans="1:13">
      <c r="A189" s="51" t="s">
        <v>1415</v>
      </c>
      <c r="B189" s="51" t="s">
        <v>280</v>
      </c>
      <c r="C189" s="51" t="s">
        <v>281</v>
      </c>
      <c r="D189" s="51" t="s">
        <v>341</v>
      </c>
      <c r="E189" s="51" t="s">
        <v>1151</v>
      </c>
      <c r="G189" s="51">
        <v>1</v>
      </c>
      <c r="I189" s="51" t="s">
        <v>563</v>
      </c>
      <c r="J189" s="51" t="str">
        <f>VLOOKUP(I189,Materiały!$C:$K,2,0)</f>
        <v>Etykieta-Sandwich 102x55,8</v>
      </c>
      <c r="K189" s="51">
        <v>1000</v>
      </c>
      <c r="L189" s="51">
        <f>VLOOKUP($I189,Materiały!$C:$K,4,0)</f>
        <v>41.98</v>
      </c>
      <c r="M189" s="51">
        <f t="shared" si="16"/>
        <v>4.1979999999999996E-2</v>
      </c>
    </row>
    <row r="190" spans="1:13">
      <c r="A190" s="51" t="s">
        <v>1416</v>
      </c>
      <c r="B190" s="51" t="s">
        <v>282</v>
      </c>
      <c r="C190" s="51" t="s">
        <v>283</v>
      </c>
      <c r="D190" s="51" t="s">
        <v>341</v>
      </c>
      <c r="E190" s="51" t="s">
        <v>1151</v>
      </c>
      <c r="G190" s="51">
        <v>1</v>
      </c>
      <c r="I190" s="51" t="s">
        <v>563</v>
      </c>
      <c r="J190" s="51" t="str">
        <f>VLOOKUP(I190,Materiały!$C:$K,2,0)</f>
        <v>Etykieta-Sandwich 102x55,8</v>
      </c>
      <c r="K190" s="51">
        <v>1000</v>
      </c>
      <c r="L190" s="51">
        <f>VLOOKUP($I190,Materiały!$C:$K,4,0)</f>
        <v>41.98</v>
      </c>
      <c r="M190" s="51">
        <f t="shared" si="16"/>
        <v>4.1979999999999996E-2</v>
      </c>
    </row>
    <row r="191" spans="1:13">
      <c r="A191" s="51" t="s">
        <v>1417</v>
      </c>
      <c r="B191" s="51" t="s">
        <v>284</v>
      </c>
      <c r="C191" s="51" t="s">
        <v>285</v>
      </c>
      <c r="D191" s="51" t="s">
        <v>341</v>
      </c>
      <c r="E191" s="51" t="s">
        <v>1151</v>
      </c>
      <c r="G191" s="51">
        <v>1</v>
      </c>
      <c r="I191" s="51" t="s">
        <v>563</v>
      </c>
      <c r="J191" s="51" t="str">
        <f>VLOOKUP(I191,Materiały!$C:$K,2,0)</f>
        <v>Etykieta-Sandwich 102x55,8</v>
      </c>
      <c r="K191" s="51">
        <v>1000</v>
      </c>
      <c r="L191" s="51">
        <f>VLOOKUP($I191,Materiały!$C:$K,4,0)</f>
        <v>41.98</v>
      </c>
      <c r="M191" s="51">
        <f t="shared" si="16"/>
        <v>4.1979999999999996E-2</v>
      </c>
    </row>
    <row r="192" spans="1:13">
      <c r="A192" s="51" t="s">
        <v>1418</v>
      </c>
      <c r="B192" s="51" t="s">
        <v>286</v>
      </c>
      <c r="C192" s="51" t="s">
        <v>287</v>
      </c>
      <c r="D192" s="51" t="s">
        <v>341</v>
      </c>
      <c r="E192" s="51" t="s">
        <v>1151</v>
      </c>
      <c r="G192" s="51">
        <v>1</v>
      </c>
      <c r="I192" s="51" t="s">
        <v>563</v>
      </c>
      <c r="J192" s="51" t="str">
        <f>VLOOKUP(I192,Materiały!$C:$K,2,0)</f>
        <v>Etykieta-Sandwich 102x55,8</v>
      </c>
      <c r="K192" s="51">
        <v>1000</v>
      </c>
      <c r="L192" s="51">
        <f>VLOOKUP($I192,Materiały!$C:$K,4,0)</f>
        <v>41.98</v>
      </c>
      <c r="M192" s="51">
        <f t="shared" si="16"/>
        <v>4.1979999999999996E-2</v>
      </c>
    </row>
    <row r="193" spans="1:13">
      <c r="A193" s="51" t="s">
        <v>1419</v>
      </c>
      <c r="B193" s="51" t="s">
        <v>288</v>
      </c>
      <c r="C193" s="51" t="s">
        <v>289</v>
      </c>
      <c r="D193" s="51" t="s">
        <v>341</v>
      </c>
      <c r="E193" s="51" t="s">
        <v>1151</v>
      </c>
      <c r="G193" s="51">
        <v>1</v>
      </c>
      <c r="I193" s="51" t="s">
        <v>563</v>
      </c>
      <c r="J193" s="51" t="str">
        <f>VLOOKUP(I193,Materiały!$C:$K,2,0)</f>
        <v>Etykieta-Sandwich 102x55,8</v>
      </c>
      <c r="K193" s="51">
        <v>1000</v>
      </c>
      <c r="L193" s="51">
        <f>VLOOKUP($I193,Materiały!$C:$K,4,0)</f>
        <v>41.98</v>
      </c>
      <c r="M193" s="51">
        <f t="shared" si="16"/>
        <v>4.1979999999999996E-2</v>
      </c>
    </row>
    <row r="194" spans="1:13">
      <c r="A194" s="51" t="s">
        <v>1224</v>
      </c>
      <c r="B194" s="51" t="s">
        <v>290</v>
      </c>
      <c r="C194" s="51" t="s">
        <v>291</v>
      </c>
      <c r="D194" s="51" t="s">
        <v>341</v>
      </c>
      <c r="E194" s="51" t="s">
        <v>1151</v>
      </c>
      <c r="G194" s="51">
        <v>1</v>
      </c>
      <c r="I194" s="51" t="s">
        <v>563</v>
      </c>
      <c r="J194" s="51" t="str">
        <f>VLOOKUP(I194,Materiały!$C:$K,2,0)</f>
        <v>Etykieta-Sandwich 102x55,8</v>
      </c>
      <c r="K194" s="51">
        <v>1000</v>
      </c>
      <c r="L194" s="51">
        <f>VLOOKUP($I194,Materiały!$C:$K,4,0)</f>
        <v>41.98</v>
      </c>
      <c r="M194" s="51">
        <f t="shared" si="16"/>
        <v>4.1979999999999996E-2</v>
      </c>
    </row>
    <row r="195" spans="1:13">
      <c r="B195" s="51" t="s">
        <v>292</v>
      </c>
      <c r="C195" s="51" t="s">
        <v>293</v>
      </c>
      <c r="D195" s="51" t="s">
        <v>341</v>
      </c>
      <c r="E195" s="51" t="s">
        <v>1151</v>
      </c>
      <c r="G195" s="51">
        <v>1</v>
      </c>
      <c r="I195" s="51" t="s">
        <v>563</v>
      </c>
      <c r="J195" s="51" t="str">
        <f>VLOOKUP(I195,Materiały!$C:$K,2,0)</f>
        <v>Etykieta-Sandwich 102x55,8</v>
      </c>
      <c r="K195" s="51">
        <v>1000</v>
      </c>
      <c r="L195" s="51">
        <f>VLOOKUP($I195,Materiały!$C:$K,4,0)</f>
        <v>41.98</v>
      </c>
      <c r="M195" s="51">
        <f t="shared" si="16"/>
        <v>4.1979999999999996E-2</v>
      </c>
    </row>
    <row r="196" spans="1:13">
      <c r="B196" s="51" t="s">
        <v>294</v>
      </c>
      <c r="C196" s="51" t="s">
        <v>295</v>
      </c>
      <c r="D196" s="51" t="s">
        <v>341</v>
      </c>
      <c r="E196" s="51" t="s">
        <v>1151</v>
      </c>
      <c r="G196" s="51">
        <v>1</v>
      </c>
      <c r="I196" s="51" t="s">
        <v>563</v>
      </c>
      <c r="J196" s="51" t="str">
        <f>VLOOKUP(I196,Materiały!$C:$K,2,0)</f>
        <v>Etykieta-Sandwich 102x55,8</v>
      </c>
      <c r="K196" s="51">
        <v>1000</v>
      </c>
      <c r="L196" s="51">
        <f>VLOOKUP($I196,Materiały!$C:$K,4,0)</f>
        <v>41.98</v>
      </c>
      <c r="M196" s="51">
        <f t="shared" si="16"/>
        <v>4.1979999999999996E-2</v>
      </c>
    </row>
    <row r="197" spans="1:13">
      <c r="B197" s="51" t="s">
        <v>296</v>
      </c>
      <c r="C197" s="51" t="s">
        <v>297</v>
      </c>
      <c r="D197" s="51" t="s">
        <v>341</v>
      </c>
      <c r="E197" s="51" t="s">
        <v>1151</v>
      </c>
      <c r="G197" s="51">
        <v>1</v>
      </c>
      <c r="I197" s="51" t="s">
        <v>563</v>
      </c>
      <c r="J197" s="51" t="str">
        <f>VLOOKUP(I197,Materiały!$C:$K,2,0)</f>
        <v>Etykieta-Sandwich 102x55,8</v>
      </c>
      <c r="K197" s="51">
        <v>1000</v>
      </c>
      <c r="L197" s="51">
        <f>VLOOKUP($I197,Materiały!$C:$K,4,0)</f>
        <v>41.98</v>
      </c>
      <c r="M197" s="51">
        <f t="shared" si="16"/>
        <v>4.1979999999999996E-2</v>
      </c>
    </row>
    <row r="198" spans="1:13">
      <c r="B198" s="51" t="s">
        <v>298</v>
      </c>
      <c r="C198" s="51" t="s">
        <v>299</v>
      </c>
      <c r="D198" s="51" t="s">
        <v>341</v>
      </c>
      <c r="E198" s="51" t="s">
        <v>1151</v>
      </c>
      <c r="G198" s="51">
        <v>1</v>
      </c>
      <c r="I198" s="51" t="s">
        <v>563</v>
      </c>
      <c r="J198" s="51" t="str">
        <f>VLOOKUP(I198,Materiały!$C:$K,2,0)</f>
        <v>Etykieta-Sandwich 102x55,8</v>
      </c>
      <c r="K198" s="51">
        <v>1000</v>
      </c>
      <c r="L198" s="51">
        <f>VLOOKUP($I198,Materiały!$C:$K,4,0)</f>
        <v>41.98</v>
      </c>
      <c r="M198" s="51">
        <f t="shared" si="16"/>
        <v>4.1979999999999996E-2</v>
      </c>
    </row>
    <row r="199" spans="1:13">
      <c r="B199" s="51" t="s">
        <v>300</v>
      </c>
      <c r="C199" s="51" t="s">
        <v>301</v>
      </c>
      <c r="D199" s="51" t="s">
        <v>341</v>
      </c>
      <c r="E199" s="51" t="s">
        <v>1151</v>
      </c>
      <c r="G199" s="51">
        <v>1</v>
      </c>
      <c r="I199" s="51" t="s">
        <v>563</v>
      </c>
      <c r="J199" s="51" t="str">
        <f>VLOOKUP(I199,Materiały!$C:$K,2,0)</f>
        <v>Etykieta-Sandwich 102x55,8</v>
      </c>
      <c r="K199" s="51">
        <v>1000</v>
      </c>
      <c r="L199" s="51">
        <f>VLOOKUP($I199,Materiały!$C:$K,4,0)</f>
        <v>41.98</v>
      </c>
      <c r="M199" s="51">
        <f t="shared" si="16"/>
        <v>4.1979999999999996E-2</v>
      </c>
    </row>
    <row r="200" spans="1:13">
      <c r="B200" s="51" t="s">
        <v>302</v>
      </c>
      <c r="C200" s="51" t="s">
        <v>303</v>
      </c>
      <c r="D200" s="51" t="s">
        <v>341</v>
      </c>
      <c r="E200" s="51" t="s">
        <v>1151</v>
      </c>
      <c r="G200" s="51">
        <v>1</v>
      </c>
      <c r="I200" s="51" t="s">
        <v>563</v>
      </c>
      <c r="J200" s="51" t="str">
        <f>VLOOKUP(I200,Materiały!$C:$K,2,0)</f>
        <v>Etykieta-Sandwich 102x55,8</v>
      </c>
      <c r="K200" s="51">
        <v>1000</v>
      </c>
      <c r="L200" s="51">
        <f>VLOOKUP($I200,Materiały!$C:$K,4,0)</f>
        <v>41.98</v>
      </c>
      <c r="M200" s="51">
        <f t="shared" si="16"/>
        <v>4.1979999999999996E-2</v>
      </c>
    </row>
    <row r="201" spans="1:13">
      <c r="B201" s="51" t="s">
        <v>304</v>
      </c>
      <c r="C201" s="51" t="s">
        <v>305</v>
      </c>
      <c r="E201" s="51" t="s">
        <v>1151</v>
      </c>
      <c r="G201" s="51">
        <v>1</v>
      </c>
      <c r="I201" s="51" t="s">
        <v>563</v>
      </c>
      <c r="J201" s="51" t="str">
        <f>VLOOKUP(I201,Materiały!$C:$K,2,0)</f>
        <v>Etykieta-Sandwich 102x55,8</v>
      </c>
      <c r="K201" s="51">
        <v>1000</v>
      </c>
      <c r="L201" s="51">
        <f>VLOOKUP($I201,Materiały!$C:$K,4,0)</f>
        <v>41.98</v>
      </c>
      <c r="M201" s="51">
        <f t="shared" si="16"/>
        <v>4.1979999999999996E-2</v>
      </c>
    </row>
    <row r="202" spans="1:13">
      <c r="A202" s="51" t="s">
        <v>1425</v>
      </c>
      <c r="B202" s="51" t="s">
        <v>112</v>
      </c>
      <c r="C202" s="51" t="s">
        <v>113</v>
      </c>
      <c r="E202" s="51" t="s">
        <v>1151</v>
      </c>
      <c r="G202" s="51">
        <v>1</v>
      </c>
      <c r="I202" s="51" t="s">
        <v>563</v>
      </c>
      <c r="J202" s="51" t="str">
        <f>VLOOKUP(I202,Materiały!$C:$K,2,0)</f>
        <v>Etykieta-Sandwich 102x55,8</v>
      </c>
      <c r="K202" s="51">
        <v>1000</v>
      </c>
      <c r="L202" s="51">
        <f>VLOOKUP($I202,Materiały!$C:$K,4,0)</f>
        <v>41.98</v>
      </c>
      <c r="M202" s="51">
        <f t="shared" si="16"/>
        <v>4.1979999999999996E-2</v>
      </c>
    </row>
    <row r="203" spans="1:13">
      <c r="A203" s="51" t="s">
        <v>1426</v>
      </c>
      <c r="B203" s="51" t="s">
        <v>114</v>
      </c>
      <c r="C203" s="51" t="s">
        <v>115</v>
      </c>
      <c r="E203" s="51" t="s">
        <v>1151</v>
      </c>
      <c r="G203" s="51">
        <v>1</v>
      </c>
      <c r="I203" s="51" t="s">
        <v>563</v>
      </c>
      <c r="J203" s="51" t="str">
        <f>VLOOKUP(I203,Materiały!$C:$K,2,0)</f>
        <v>Etykieta-Sandwich 102x55,8</v>
      </c>
      <c r="K203" s="51">
        <v>1000</v>
      </c>
      <c r="L203" s="51">
        <f>VLOOKUP($I203,Materiały!$C:$K,4,0)</f>
        <v>41.98</v>
      </c>
      <c r="M203" s="51">
        <f t="shared" si="16"/>
        <v>4.1979999999999996E-2</v>
      </c>
    </row>
    <row r="204" spans="1:13">
      <c r="A204" s="51" t="s">
        <v>1427</v>
      </c>
      <c r="B204" s="51" t="s">
        <v>132</v>
      </c>
      <c r="C204" s="51" t="s">
        <v>133</v>
      </c>
      <c r="E204" s="51" t="s">
        <v>1151</v>
      </c>
      <c r="G204" s="51">
        <v>1</v>
      </c>
      <c r="I204" s="51" t="s">
        <v>563</v>
      </c>
      <c r="J204" s="51" t="str">
        <f>VLOOKUP(I204,Materiały!$C:$K,2,0)</f>
        <v>Etykieta-Sandwich 102x55,8</v>
      </c>
      <c r="K204" s="51">
        <v>1000</v>
      </c>
      <c r="L204" s="51">
        <f>VLOOKUP($I204,Materiały!$C:$K,4,0)</f>
        <v>41.98</v>
      </c>
      <c r="M204" s="51">
        <f t="shared" si="16"/>
        <v>4.1979999999999996E-2</v>
      </c>
    </row>
    <row r="205" spans="1:13">
      <c r="A205" s="51" t="s">
        <v>1428</v>
      </c>
      <c r="B205" s="51" t="s">
        <v>134</v>
      </c>
      <c r="C205" s="51" t="s">
        <v>135</v>
      </c>
      <c r="E205" s="51" t="s">
        <v>1151</v>
      </c>
      <c r="G205" s="51">
        <v>1</v>
      </c>
      <c r="I205" s="51" t="s">
        <v>563</v>
      </c>
      <c r="J205" s="51" t="str">
        <f>VLOOKUP(I205,Materiały!$C:$K,2,0)</f>
        <v>Etykieta-Sandwich 102x55,8</v>
      </c>
      <c r="K205" s="51">
        <v>1000</v>
      </c>
      <c r="L205" s="51">
        <f>VLOOKUP($I205,Materiały!$C:$K,4,0)</f>
        <v>41.98</v>
      </c>
      <c r="M205" s="51">
        <f t="shared" si="16"/>
        <v>4.1979999999999996E-2</v>
      </c>
    </row>
    <row r="206" spans="1:13">
      <c r="A206" s="51" t="s">
        <v>1429</v>
      </c>
      <c r="B206" s="51" t="s">
        <v>136</v>
      </c>
      <c r="C206" s="51" t="s">
        <v>137</v>
      </c>
      <c r="E206" s="51" t="s">
        <v>1151</v>
      </c>
      <c r="G206" s="51">
        <v>1</v>
      </c>
      <c r="I206" s="51" t="s">
        <v>563</v>
      </c>
      <c r="J206" s="51" t="str">
        <f>VLOOKUP(I206,Materiały!$C:$K,2,0)</f>
        <v>Etykieta-Sandwich 102x55,8</v>
      </c>
      <c r="K206" s="51">
        <v>1000</v>
      </c>
      <c r="L206" s="51">
        <f>VLOOKUP($I206,Materiały!$C:$K,4,0)</f>
        <v>41.98</v>
      </c>
      <c r="M206" s="51">
        <f t="shared" si="16"/>
        <v>4.1979999999999996E-2</v>
      </c>
    </row>
    <row r="207" spans="1:13">
      <c r="A207" s="51" t="s">
        <v>1284</v>
      </c>
      <c r="B207" s="51" t="s">
        <v>138</v>
      </c>
      <c r="C207" s="51" t="s">
        <v>139</v>
      </c>
      <c r="E207" s="51" t="s">
        <v>1151</v>
      </c>
      <c r="G207" s="51">
        <v>1</v>
      </c>
      <c r="I207" s="51" t="s">
        <v>563</v>
      </c>
      <c r="J207" s="51" t="str">
        <f>VLOOKUP(I207,Materiały!$C:$K,2,0)</f>
        <v>Etykieta-Sandwich 102x55,8</v>
      </c>
      <c r="K207" s="51">
        <v>1000</v>
      </c>
      <c r="L207" s="51">
        <f>VLOOKUP($I207,Materiały!$C:$K,4,0)</f>
        <v>41.98</v>
      </c>
      <c r="M207" s="51">
        <f t="shared" si="16"/>
        <v>4.1979999999999996E-2</v>
      </c>
    </row>
    <row r="208" spans="1:13">
      <c r="A208" s="51" t="s">
        <v>1272</v>
      </c>
      <c r="E208" s="51" t="s">
        <v>1151</v>
      </c>
      <c r="G208" s="51">
        <v>1</v>
      </c>
      <c r="I208" s="51" t="s">
        <v>563</v>
      </c>
      <c r="J208" s="51" t="str">
        <f>VLOOKUP(I208,Materiały!$C:$K,2,0)</f>
        <v>Etykieta-Sandwich 102x55,8</v>
      </c>
      <c r="K208" s="51">
        <v>1000</v>
      </c>
      <c r="L208" s="51">
        <f>VLOOKUP($I208,Materiały!$C:$K,4,0)</f>
        <v>41.98</v>
      </c>
      <c r="M208" s="51">
        <f t="shared" si="16"/>
        <v>4.1979999999999996E-2</v>
      </c>
    </row>
    <row r="209" spans="1:13">
      <c r="A209" s="51" t="s">
        <v>1273</v>
      </c>
      <c r="E209" s="51" t="s">
        <v>1151</v>
      </c>
      <c r="G209" s="51">
        <v>1</v>
      </c>
      <c r="I209" s="51" t="s">
        <v>563</v>
      </c>
      <c r="J209" s="51" t="str">
        <f>VLOOKUP(I209,Materiały!$C:$K,2,0)</f>
        <v>Etykieta-Sandwich 102x55,8</v>
      </c>
      <c r="K209" s="51">
        <v>1000</v>
      </c>
      <c r="L209" s="51">
        <f>VLOOKUP($I209,Materiały!$C:$K,4,0)</f>
        <v>41.98</v>
      </c>
      <c r="M209" s="51">
        <f t="shared" si="16"/>
        <v>4.1979999999999996E-2</v>
      </c>
    </row>
    <row r="210" spans="1:13">
      <c r="A210" s="51" t="s">
        <v>1274</v>
      </c>
      <c r="E210" s="51" t="s">
        <v>1151</v>
      </c>
      <c r="G210" s="51">
        <v>1</v>
      </c>
      <c r="I210" s="51" t="s">
        <v>563</v>
      </c>
      <c r="J210" s="51" t="str">
        <f>VLOOKUP(I210,Materiały!$C:$K,2,0)</f>
        <v>Etykieta-Sandwich 102x55,8</v>
      </c>
      <c r="K210" s="51">
        <v>1000</v>
      </c>
      <c r="L210" s="51">
        <f>VLOOKUP($I210,Materiały!$C:$K,4,0)</f>
        <v>41.98</v>
      </c>
      <c r="M210" s="51">
        <f t="shared" si="16"/>
        <v>4.1979999999999996E-2</v>
      </c>
    </row>
    <row r="211" spans="1:13">
      <c r="A211" s="51" t="s">
        <v>1275</v>
      </c>
      <c r="E211" s="51" t="s">
        <v>1151</v>
      </c>
      <c r="G211" s="51">
        <v>1</v>
      </c>
      <c r="I211" s="51" t="s">
        <v>563</v>
      </c>
      <c r="J211" s="51" t="str">
        <f>VLOOKUP(I211,Materiały!$C:$K,2,0)</f>
        <v>Etykieta-Sandwich 102x55,8</v>
      </c>
      <c r="K211" s="51">
        <v>1000</v>
      </c>
      <c r="L211" s="51">
        <f>VLOOKUP($I211,Materiały!$C:$K,4,0)</f>
        <v>41.98</v>
      </c>
      <c r="M211" s="51">
        <f t="shared" si="16"/>
        <v>4.1979999999999996E-2</v>
      </c>
    </row>
    <row r="212" spans="1:13">
      <c r="A212" s="51" t="s">
        <v>1264</v>
      </c>
      <c r="B212" s="51" t="s">
        <v>116</v>
      </c>
      <c r="C212" s="51" t="s">
        <v>117</v>
      </c>
      <c r="E212" s="51" t="s">
        <v>1151</v>
      </c>
      <c r="G212" s="51">
        <v>1</v>
      </c>
      <c r="I212" s="51" t="s">
        <v>563</v>
      </c>
      <c r="J212" s="51" t="str">
        <f>VLOOKUP(I212,Materiały!$C:$K,2,0)</f>
        <v>Etykieta-Sandwich 102x55,8</v>
      </c>
      <c r="K212" s="51">
        <v>1000</v>
      </c>
      <c r="L212" s="51">
        <f>VLOOKUP($I212,Materiały!$C:$K,4,0)</f>
        <v>41.98</v>
      </c>
      <c r="M212" s="51">
        <f t="shared" si="16"/>
        <v>4.1979999999999996E-2</v>
      </c>
    </row>
    <row r="213" spans="1:13">
      <c r="A213" s="51" t="s">
        <v>1265</v>
      </c>
      <c r="B213" s="51" t="s">
        <v>118</v>
      </c>
      <c r="C213" s="51" t="s">
        <v>119</v>
      </c>
      <c r="E213" s="51" t="s">
        <v>1151</v>
      </c>
      <c r="G213" s="51">
        <v>1</v>
      </c>
      <c r="I213" s="51" t="s">
        <v>563</v>
      </c>
      <c r="J213" s="51" t="str">
        <f>VLOOKUP(I213,Materiały!$C:$K,2,0)</f>
        <v>Etykieta-Sandwich 102x55,8</v>
      </c>
      <c r="K213" s="51">
        <v>1000</v>
      </c>
      <c r="L213" s="51">
        <f>VLOOKUP($I213,Materiały!$C:$K,4,0)</f>
        <v>41.98</v>
      </c>
      <c r="M213" s="51">
        <f t="shared" si="16"/>
        <v>4.1979999999999996E-2</v>
      </c>
    </row>
    <row r="214" spans="1:13">
      <c r="A214" s="51" t="s">
        <v>1266</v>
      </c>
      <c r="B214" s="51" t="s">
        <v>120</v>
      </c>
      <c r="C214" s="51" t="s">
        <v>121</v>
      </c>
      <c r="E214" s="51" t="s">
        <v>1151</v>
      </c>
      <c r="G214" s="51">
        <v>1</v>
      </c>
      <c r="I214" s="51" t="s">
        <v>563</v>
      </c>
      <c r="J214" s="51" t="str">
        <f>VLOOKUP(I214,Materiały!$C:$K,2,0)</f>
        <v>Etykieta-Sandwich 102x55,8</v>
      </c>
      <c r="K214" s="51">
        <v>1000</v>
      </c>
      <c r="L214" s="51">
        <f>VLOOKUP($I214,Materiały!$C:$K,4,0)</f>
        <v>41.98</v>
      </c>
      <c r="M214" s="51">
        <f t="shared" si="16"/>
        <v>4.1979999999999996E-2</v>
      </c>
    </row>
    <row r="215" spans="1:13">
      <c r="A215" s="51" t="s">
        <v>1267</v>
      </c>
      <c r="B215" s="51" t="s">
        <v>122</v>
      </c>
      <c r="C215" s="51" t="s">
        <v>123</v>
      </c>
      <c r="E215" s="51" t="s">
        <v>1151</v>
      </c>
      <c r="G215" s="51">
        <v>1</v>
      </c>
      <c r="I215" s="51" t="s">
        <v>563</v>
      </c>
      <c r="J215" s="51" t="str">
        <f>VLOOKUP(I215,Materiały!$C:$K,2,0)</f>
        <v>Etykieta-Sandwich 102x55,8</v>
      </c>
      <c r="K215" s="51">
        <v>1000</v>
      </c>
      <c r="L215" s="51">
        <f>VLOOKUP($I215,Materiały!$C:$K,4,0)</f>
        <v>41.98</v>
      </c>
      <c r="M215" s="51">
        <f t="shared" si="16"/>
        <v>4.1979999999999996E-2</v>
      </c>
    </row>
    <row r="216" spans="1:13">
      <c r="A216" s="51" t="s">
        <v>1268</v>
      </c>
      <c r="B216" s="51" t="s">
        <v>124</v>
      </c>
      <c r="C216" s="51" t="s">
        <v>125</v>
      </c>
      <c r="E216" s="51" t="s">
        <v>1151</v>
      </c>
      <c r="G216" s="51">
        <v>1</v>
      </c>
      <c r="I216" s="51" t="s">
        <v>563</v>
      </c>
      <c r="J216" s="51" t="str">
        <f>VLOOKUP(I216,Materiały!$C:$K,2,0)</f>
        <v>Etykieta-Sandwich 102x55,8</v>
      </c>
      <c r="K216" s="51">
        <v>1000</v>
      </c>
      <c r="L216" s="51">
        <f>VLOOKUP($I216,Materiały!$C:$K,4,0)</f>
        <v>41.98</v>
      </c>
      <c r="M216" s="51">
        <f t="shared" si="16"/>
        <v>4.1979999999999996E-2</v>
      </c>
    </row>
    <row r="217" spans="1:13">
      <c r="A217" s="51" t="s">
        <v>1269</v>
      </c>
      <c r="B217" s="51" t="s">
        <v>126</v>
      </c>
      <c r="C217" s="51" t="s">
        <v>127</v>
      </c>
      <c r="E217" s="51" t="s">
        <v>1151</v>
      </c>
      <c r="G217" s="51">
        <v>1</v>
      </c>
      <c r="I217" s="51" t="s">
        <v>563</v>
      </c>
      <c r="J217" s="51" t="str">
        <f>VLOOKUP(I217,Materiały!$C:$K,2,0)</f>
        <v>Etykieta-Sandwich 102x55,8</v>
      </c>
      <c r="K217" s="51">
        <v>1000</v>
      </c>
      <c r="L217" s="51">
        <f>VLOOKUP($I217,Materiały!$C:$K,4,0)</f>
        <v>41.98</v>
      </c>
      <c r="M217" s="51">
        <f t="shared" si="16"/>
        <v>4.1979999999999996E-2</v>
      </c>
    </row>
    <row r="218" spans="1:13">
      <c r="A218" s="51" t="s">
        <v>1270</v>
      </c>
      <c r="B218" s="51" t="s">
        <v>128</v>
      </c>
      <c r="C218" s="51" t="s">
        <v>129</v>
      </c>
      <c r="E218" s="51" t="s">
        <v>1151</v>
      </c>
      <c r="G218" s="51">
        <v>1</v>
      </c>
      <c r="I218" s="51" t="s">
        <v>563</v>
      </c>
      <c r="J218" s="51" t="str">
        <f>VLOOKUP(I218,Materiały!$C:$K,2,0)</f>
        <v>Etykieta-Sandwich 102x55,8</v>
      </c>
      <c r="K218" s="51">
        <v>1000</v>
      </c>
      <c r="L218" s="51">
        <f>VLOOKUP($I218,Materiały!$C:$K,4,0)</f>
        <v>41.98</v>
      </c>
      <c r="M218" s="51">
        <f t="shared" si="16"/>
        <v>4.1979999999999996E-2</v>
      </c>
    </row>
    <row r="219" spans="1:13">
      <c r="A219" s="51" t="s">
        <v>1271</v>
      </c>
      <c r="B219" s="51" t="s">
        <v>130</v>
      </c>
      <c r="C219" s="51" t="s">
        <v>131</v>
      </c>
      <c r="E219" s="51" t="s">
        <v>1151</v>
      </c>
      <c r="G219" s="51">
        <v>1</v>
      </c>
      <c r="I219" s="51" t="s">
        <v>563</v>
      </c>
      <c r="J219" s="51" t="str">
        <f>VLOOKUP(I219,Materiały!$C:$K,2,0)</f>
        <v>Etykieta-Sandwich 102x55,8</v>
      </c>
      <c r="K219" s="51">
        <v>1000</v>
      </c>
      <c r="L219" s="51">
        <f>VLOOKUP($I219,Materiały!$C:$K,4,0)</f>
        <v>41.98</v>
      </c>
      <c r="M219" s="51">
        <f t="shared" si="16"/>
        <v>4.1979999999999996E-2</v>
      </c>
    </row>
    <row r="220" spans="1:13">
      <c r="A220" s="51" t="s">
        <v>1276</v>
      </c>
      <c r="E220" s="51" t="s">
        <v>1151</v>
      </c>
      <c r="G220" s="51">
        <v>1</v>
      </c>
      <c r="I220" s="51" t="s">
        <v>563</v>
      </c>
      <c r="J220" s="51" t="str">
        <f>VLOOKUP(I220,Materiały!$C:$K,2,0)</f>
        <v>Etykieta-Sandwich 102x55,8</v>
      </c>
      <c r="K220" s="51">
        <v>1000</v>
      </c>
      <c r="L220" s="51">
        <f>VLOOKUP($I220,Materiały!$C:$K,4,0)</f>
        <v>41.98</v>
      </c>
      <c r="M220" s="51">
        <f t="shared" si="16"/>
        <v>4.1979999999999996E-2</v>
      </c>
    </row>
    <row r="221" spans="1:13">
      <c r="A221" s="51" t="s">
        <v>1277</v>
      </c>
      <c r="E221" s="51" t="s">
        <v>1151</v>
      </c>
      <c r="G221" s="51">
        <v>1</v>
      </c>
      <c r="I221" s="51" t="s">
        <v>563</v>
      </c>
      <c r="J221" s="51" t="str">
        <f>VLOOKUP(I221,Materiały!$C:$K,2,0)</f>
        <v>Etykieta-Sandwich 102x55,8</v>
      </c>
      <c r="K221" s="51">
        <v>1000</v>
      </c>
      <c r="L221" s="51">
        <f>VLOOKUP($I221,Materiały!$C:$K,4,0)</f>
        <v>41.98</v>
      </c>
      <c r="M221" s="51">
        <f t="shared" si="16"/>
        <v>4.1979999999999996E-2</v>
      </c>
    </row>
    <row r="222" spans="1:13">
      <c r="A222" s="51" t="s">
        <v>1278</v>
      </c>
      <c r="E222" s="51" t="s">
        <v>1151</v>
      </c>
      <c r="G222" s="51">
        <v>1</v>
      </c>
      <c r="I222" s="51" t="s">
        <v>563</v>
      </c>
      <c r="J222" s="51" t="str">
        <f>VLOOKUP(I222,Materiały!$C:$K,2,0)</f>
        <v>Etykieta-Sandwich 102x55,8</v>
      </c>
      <c r="K222" s="51">
        <v>1000</v>
      </c>
      <c r="L222" s="51">
        <f>VLOOKUP($I222,Materiały!$C:$K,4,0)</f>
        <v>41.98</v>
      </c>
      <c r="M222" s="51">
        <f t="shared" si="16"/>
        <v>4.1979999999999996E-2</v>
      </c>
    </row>
    <row r="223" spans="1:13">
      <c r="A223" s="51" t="s">
        <v>1279</v>
      </c>
      <c r="E223" s="51" t="s">
        <v>1151</v>
      </c>
      <c r="G223" s="51">
        <v>1</v>
      </c>
      <c r="I223" s="51" t="s">
        <v>563</v>
      </c>
      <c r="J223" s="51" t="str">
        <f>VLOOKUP(I223,Materiały!$C:$K,2,0)</f>
        <v>Etykieta-Sandwich 102x55,8</v>
      </c>
      <c r="K223" s="51">
        <v>1000</v>
      </c>
      <c r="L223" s="51">
        <f>VLOOKUP($I223,Materiały!$C:$K,4,0)</f>
        <v>41.98</v>
      </c>
      <c r="M223" s="51">
        <f t="shared" si="16"/>
        <v>4.1979999999999996E-2</v>
      </c>
    </row>
    <row r="224" spans="1:13">
      <c r="A224" s="51" t="s">
        <v>1280</v>
      </c>
      <c r="E224" s="51" t="s">
        <v>1151</v>
      </c>
      <c r="G224" s="51">
        <v>1</v>
      </c>
      <c r="I224" s="51" t="s">
        <v>563</v>
      </c>
      <c r="J224" s="51" t="str">
        <f>VLOOKUP(I224,Materiały!$C:$K,2,0)</f>
        <v>Etykieta-Sandwich 102x55,8</v>
      </c>
      <c r="K224" s="51">
        <v>1000</v>
      </c>
      <c r="L224" s="51">
        <f>VLOOKUP($I224,Materiały!$C:$K,4,0)</f>
        <v>41.98</v>
      </c>
      <c r="M224" s="51">
        <f t="shared" si="16"/>
        <v>4.1979999999999996E-2</v>
      </c>
    </row>
    <row r="225" spans="1:13">
      <c r="A225" s="51" t="s">
        <v>1281</v>
      </c>
      <c r="E225" s="51" t="s">
        <v>1151</v>
      </c>
      <c r="G225" s="51">
        <v>1</v>
      </c>
      <c r="I225" s="51" t="s">
        <v>563</v>
      </c>
      <c r="J225" s="51" t="str">
        <f>VLOOKUP(I225,Materiały!$C:$K,2,0)</f>
        <v>Etykieta-Sandwich 102x55,8</v>
      </c>
      <c r="K225" s="51">
        <v>1000</v>
      </c>
      <c r="L225" s="51">
        <f>VLOOKUP($I225,Materiały!$C:$K,4,0)</f>
        <v>41.98</v>
      </c>
      <c r="M225" s="51">
        <f t="shared" si="16"/>
        <v>4.1979999999999996E-2</v>
      </c>
    </row>
    <row r="226" spans="1:13">
      <c r="A226" s="51" t="s">
        <v>1282</v>
      </c>
      <c r="E226" s="51" t="s">
        <v>1151</v>
      </c>
      <c r="G226" s="51">
        <v>1</v>
      </c>
      <c r="I226" s="51" t="s">
        <v>563</v>
      </c>
      <c r="J226" s="51" t="str">
        <f>VLOOKUP(I226,Materiały!$C:$K,2,0)</f>
        <v>Etykieta-Sandwich 102x55,8</v>
      </c>
      <c r="K226" s="51">
        <v>1000</v>
      </c>
      <c r="L226" s="51">
        <f>VLOOKUP($I226,Materiały!$C:$K,4,0)</f>
        <v>41.98</v>
      </c>
      <c r="M226" s="51">
        <f t="shared" si="16"/>
        <v>4.1979999999999996E-2</v>
      </c>
    </row>
    <row r="227" spans="1:13">
      <c r="A227" s="51" t="s">
        <v>1283</v>
      </c>
      <c r="E227" s="51" t="s">
        <v>1151</v>
      </c>
      <c r="G227" s="51">
        <v>1</v>
      </c>
      <c r="I227" s="51" t="s">
        <v>563</v>
      </c>
      <c r="J227" s="51" t="str">
        <f>VLOOKUP(I227,Materiały!$C:$K,2,0)</f>
        <v>Etykieta-Sandwich 102x55,8</v>
      </c>
      <c r="K227" s="51">
        <v>1000</v>
      </c>
      <c r="L227" s="51">
        <f>VLOOKUP($I227,Materiały!$C:$K,4,0)</f>
        <v>41.98</v>
      </c>
      <c r="M227" s="51">
        <f t="shared" si="16"/>
        <v>4.1979999999999996E-2</v>
      </c>
    </row>
    <row r="228" spans="1:13">
      <c r="A228" s="51" t="s">
        <v>1244</v>
      </c>
      <c r="E228" s="51" t="s">
        <v>1151</v>
      </c>
      <c r="G228" s="51">
        <v>1</v>
      </c>
      <c r="I228" s="51" t="s">
        <v>563</v>
      </c>
      <c r="J228" s="51" t="str">
        <f>VLOOKUP(I228,Materiały!$C:$K,2,0)</f>
        <v>Etykieta-Sandwich 102x55,8</v>
      </c>
      <c r="K228" s="51">
        <v>1000</v>
      </c>
      <c r="L228" s="51">
        <f>VLOOKUP($I228,Materiały!$C:$K,4,0)</f>
        <v>41.98</v>
      </c>
      <c r="M228" s="51">
        <f t="shared" ref="M228:M291" si="17">L228*(G228/K228)</f>
        <v>4.1979999999999996E-2</v>
      </c>
    </row>
    <row r="229" spans="1:13">
      <c r="A229" s="51" t="s">
        <v>1245</v>
      </c>
      <c r="E229" s="51" t="s">
        <v>1151</v>
      </c>
      <c r="G229" s="51">
        <v>1</v>
      </c>
      <c r="I229" s="51" t="s">
        <v>563</v>
      </c>
      <c r="J229" s="51" t="str">
        <f>VLOOKUP(I229,Materiały!$C:$K,2,0)</f>
        <v>Etykieta-Sandwich 102x55,8</v>
      </c>
      <c r="K229" s="51">
        <v>1000</v>
      </c>
      <c r="L229" s="51">
        <f>VLOOKUP($I229,Materiały!$C:$K,4,0)</f>
        <v>41.98</v>
      </c>
      <c r="M229" s="51">
        <f t="shared" si="17"/>
        <v>4.1979999999999996E-2</v>
      </c>
    </row>
    <row r="230" spans="1:13">
      <c r="A230" s="51" t="s">
        <v>1246</v>
      </c>
      <c r="E230" s="51" t="s">
        <v>1151</v>
      </c>
      <c r="G230" s="51">
        <v>1</v>
      </c>
      <c r="I230" s="51" t="s">
        <v>563</v>
      </c>
      <c r="J230" s="51" t="str">
        <f>VLOOKUP(I230,Materiały!$C:$K,2,0)</f>
        <v>Etykieta-Sandwich 102x55,8</v>
      </c>
      <c r="K230" s="51">
        <v>1000</v>
      </c>
      <c r="L230" s="51">
        <f>VLOOKUP($I230,Materiały!$C:$K,4,0)</f>
        <v>41.98</v>
      </c>
      <c r="M230" s="51">
        <f t="shared" si="17"/>
        <v>4.1979999999999996E-2</v>
      </c>
    </row>
    <row r="231" spans="1:13">
      <c r="A231" s="51" t="s">
        <v>1247</v>
      </c>
      <c r="E231" s="51" t="s">
        <v>1151</v>
      </c>
      <c r="G231" s="51">
        <v>1</v>
      </c>
      <c r="I231" s="51" t="s">
        <v>563</v>
      </c>
      <c r="J231" s="51" t="str">
        <f>VLOOKUP(I231,Materiały!$C:$K,2,0)</f>
        <v>Etykieta-Sandwich 102x55,8</v>
      </c>
      <c r="K231" s="51">
        <v>1000</v>
      </c>
      <c r="L231" s="51">
        <f>VLOOKUP($I231,Materiały!$C:$K,4,0)</f>
        <v>41.98</v>
      </c>
      <c r="M231" s="51">
        <f t="shared" si="17"/>
        <v>4.1979999999999996E-2</v>
      </c>
    </row>
    <row r="232" spans="1:13">
      <c r="A232" s="51" t="s">
        <v>1248</v>
      </c>
      <c r="E232" s="51" t="s">
        <v>1151</v>
      </c>
      <c r="G232" s="51">
        <v>1</v>
      </c>
      <c r="I232" s="51" t="s">
        <v>563</v>
      </c>
      <c r="J232" s="51" t="str">
        <f>VLOOKUP(I232,Materiały!$C:$K,2,0)</f>
        <v>Etykieta-Sandwich 102x55,8</v>
      </c>
      <c r="K232" s="51">
        <v>1000</v>
      </c>
      <c r="L232" s="51">
        <f>VLOOKUP($I232,Materiały!$C:$K,4,0)</f>
        <v>41.98</v>
      </c>
      <c r="M232" s="51">
        <f t="shared" si="17"/>
        <v>4.1979999999999996E-2</v>
      </c>
    </row>
    <row r="233" spans="1:13">
      <c r="A233" s="51" t="s">
        <v>1249</v>
      </c>
      <c r="E233" s="51" t="s">
        <v>1151</v>
      </c>
      <c r="G233" s="51">
        <v>1</v>
      </c>
      <c r="I233" s="51" t="s">
        <v>563</v>
      </c>
      <c r="J233" s="51" t="str">
        <f>VLOOKUP(I233,Materiały!$C:$K,2,0)</f>
        <v>Etykieta-Sandwich 102x55,8</v>
      </c>
      <c r="K233" s="51">
        <v>1000</v>
      </c>
      <c r="L233" s="51">
        <f>VLOOKUP($I233,Materiały!$C:$K,4,0)</f>
        <v>41.98</v>
      </c>
      <c r="M233" s="51">
        <f t="shared" si="17"/>
        <v>4.1979999999999996E-2</v>
      </c>
    </row>
    <row r="234" spans="1:13">
      <c r="A234" s="51" t="s">
        <v>1250</v>
      </c>
      <c r="E234" s="51" t="s">
        <v>1151</v>
      </c>
      <c r="G234" s="51">
        <v>1</v>
      </c>
      <c r="I234" s="51" t="s">
        <v>563</v>
      </c>
      <c r="J234" s="51" t="str">
        <f>VLOOKUP(I234,Materiały!$C:$K,2,0)</f>
        <v>Etykieta-Sandwich 102x55,8</v>
      </c>
      <c r="K234" s="51">
        <v>1000</v>
      </c>
      <c r="L234" s="51">
        <f>VLOOKUP($I234,Materiały!$C:$K,4,0)</f>
        <v>41.98</v>
      </c>
      <c r="M234" s="51">
        <f t="shared" si="17"/>
        <v>4.1979999999999996E-2</v>
      </c>
    </row>
    <row r="235" spans="1:13">
      <c r="A235" s="51" t="s">
        <v>1251</v>
      </c>
      <c r="E235" s="51" t="s">
        <v>1151</v>
      </c>
      <c r="G235" s="51">
        <v>1</v>
      </c>
      <c r="I235" s="51" t="s">
        <v>563</v>
      </c>
      <c r="J235" s="51" t="str">
        <f>VLOOKUP(I235,Materiały!$C:$K,2,0)</f>
        <v>Etykieta-Sandwich 102x55,8</v>
      </c>
      <c r="K235" s="51">
        <v>1000</v>
      </c>
      <c r="L235" s="51">
        <f>VLOOKUP($I235,Materiały!$C:$K,4,0)</f>
        <v>41.98</v>
      </c>
      <c r="M235" s="51">
        <f t="shared" si="17"/>
        <v>4.1979999999999996E-2</v>
      </c>
    </row>
    <row r="236" spans="1:13">
      <c r="A236" s="51" t="s">
        <v>1252</v>
      </c>
      <c r="E236" s="51" t="s">
        <v>1151</v>
      </c>
      <c r="G236" s="51">
        <v>1</v>
      </c>
      <c r="I236" s="51" t="s">
        <v>563</v>
      </c>
      <c r="J236" s="51" t="str">
        <f>VLOOKUP(I236,Materiały!$C:$K,2,0)</f>
        <v>Etykieta-Sandwich 102x55,8</v>
      </c>
      <c r="K236" s="51">
        <v>1000</v>
      </c>
      <c r="L236" s="51">
        <f>VLOOKUP($I236,Materiały!$C:$K,4,0)</f>
        <v>41.98</v>
      </c>
      <c r="M236" s="51">
        <f t="shared" si="17"/>
        <v>4.1979999999999996E-2</v>
      </c>
    </row>
    <row r="237" spans="1:13">
      <c r="A237" s="51" t="s">
        <v>1253</v>
      </c>
      <c r="E237" s="51" t="s">
        <v>1151</v>
      </c>
      <c r="G237" s="51">
        <v>1</v>
      </c>
      <c r="I237" s="51" t="s">
        <v>563</v>
      </c>
      <c r="J237" s="51" t="str">
        <f>VLOOKUP(I237,Materiały!$C:$K,2,0)</f>
        <v>Etykieta-Sandwich 102x55,8</v>
      </c>
      <c r="K237" s="51">
        <v>1000</v>
      </c>
      <c r="L237" s="51">
        <f>VLOOKUP($I237,Materiały!$C:$K,4,0)</f>
        <v>41.98</v>
      </c>
      <c r="M237" s="51">
        <f t="shared" si="17"/>
        <v>4.1979999999999996E-2</v>
      </c>
    </row>
    <row r="238" spans="1:13">
      <c r="A238" s="51" t="s">
        <v>1254</v>
      </c>
      <c r="E238" s="51" t="s">
        <v>1151</v>
      </c>
      <c r="G238" s="51">
        <v>1</v>
      </c>
      <c r="I238" s="51" t="s">
        <v>563</v>
      </c>
      <c r="J238" s="51" t="str">
        <f>VLOOKUP(I238,Materiały!$C:$K,2,0)</f>
        <v>Etykieta-Sandwich 102x55,8</v>
      </c>
      <c r="K238" s="51">
        <v>1000</v>
      </c>
      <c r="L238" s="51">
        <f>VLOOKUP($I238,Materiały!$C:$K,4,0)</f>
        <v>41.98</v>
      </c>
      <c r="M238" s="51">
        <f t="shared" si="17"/>
        <v>4.1979999999999996E-2</v>
      </c>
    </row>
    <row r="239" spans="1:13">
      <c r="A239" s="51" t="s">
        <v>1255</v>
      </c>
      <c r="E239" s="51" t="s">
        <v>1151</v>
      </c>
      <c r="G239" s="51">
        <v>1</v>
      </c>
      <c r="I239" s="51" t="s">
        <v>563</v>
      </c>
      <c r="J239" s="51" t="str">
        <f>VLOOKUP(I239,Materiały!$C:$K,2,0)</f>
        <v>Etykieta-Sandwich 102x55,8</v>
      </c>
      <c r="K239" s="51">
        <v>1000</v>
      </c>
      <c r="L239" s="51">
        <f>VLOOKUP($I239,Materiały!$C:$K,4,0)</f>
        <v>41.98</v>
      </c>
      <c r="M239" s="51">
        <f t="shared" si="17"/>
        <v>4.1979999999999996E-2</v>
      </c>
    </row>
    <row r="240" spans="1:13">
      <c r="A240" s="51" t="s">
        <v>1256</v>
      </c>
      <c r="E240" s="51" t="s">
        <v>1151</v>
      </c>
      <c r="G240" s="51">
        <v>1</v>
      </c>
      <c r="I240" s="51" t="s">
        <v>563</v>
      </c>
      <c r="J240" s="51" t="str">
        <f>VLOOKUP(I240,Materiały!$C:$K,2,0)</f>
        <v>Etykieta-Sandwich 102x55,8</v>
      </c>
      <c r="K240" s="51">
        <v>1000</v>
      </c>
      <c r="L240" s="51">
        <f>VLOOKUP($I240,Materiały!$C:$K,4,0)</f>
        <v>41.98</v>
      </c>
      <c r="M240" s="51">
        <f t="shared" si="17"/>
        <v>4.1979999999999996E-2</v>
      </c>
    </row>
    <row r="241" spans="1:13">
      <c r="A241" s="51" t="s">
        <v>1257</v>
      </c>
      <c r="E241" s="51" t="s">
        <v>1151</v>
      </c>
      <c r="G241" s="51">
        <v>1</v>
      </c>
      <c r="I241" s="51" t="s">
        <v>563</v>
      </c>
      <c r="J241" s="51" t="str">
        <f>VLOOKUP(I241,Materiały!$C:$K,2,0)</f>
        <v>Etykieta-Sandwich 102x55,8</v>
      </c>
      <c r="K241" s="51">
        <v>1000</v>
      </c>
      <c r="L241" s="51">
        <f>VLOOKUP($I241,Materiały!$C:$K,4,0)</f>
        <v>41.98</v>
      </c>
      <c r="M241" s="51">
        <f t="shared" si="17"/>
        <v>4.1979999999999996E-2</v>
      </c>
    </row>
    <row r="242" spans="1:13">
      <c r="A242" s="51" t="s">
        <v>1258</v>
      </c>
      <c r="E242" s="51" t="s">
        <v>1151</v>
      </c>
      <c r="G242" s="51">
        <v>1</v>
      </c>
      <c r="I242" s="51" t="s">
        <v>563</v>
      </c>
      <c r="J242" s="51" t="str">
        <f>VLOOKUP(I242,Materiały!$C:$K,2,0)</f>
        <v>Etykieta-Sandwich 102x55,8</v>
      </c>
      <c r="K242" s="51">
        <v>1000</v>
      </c>
      <c r="L242" s="51">
        <f>VLOOKUP($I242,Materiały!$C:$K,4,0)</f>
        <v>41.98</v>
      </c>
      <c r="M242" s="51">
        <f t="shared" si="17"/>
        <v>4.1979999999999996E-2</v>
      </c>
    </row>
    <row r="243" spans="1:13">
      <c r="A243" s="51" t="s">
        <v>1259</v>
      </c>
      <c r="E243" s="51" t="s">
        <v>1151</v>
      </c>
      <c r="G243" s="51">
        <v>1</v>
      </c>
      <c r="I243" s="51" t="s">
        <v>563</v>
      </c>
      <c r="J243" s="51" t="str">
        <f>VLOOKUP(I243,Materiały!$C:$K,2,0)</f>
        <v>Etykieta-Sandwich 102x55,8</v>
      </c>
      <c r="K243" s="51">
        <v>1000</v>
      </c>
      <c r="L243" s="51">
        <f>VLOOKUP($I243,Materiały!$C:$K,4,0)</f>
        <v>41.98</v>
      </c>
      <c r="M243" s="51">
        <f t="shared" si="17"/>
        <v>4.1979999999999996E-2</v>
      </c>
    </row>
    <row r="244" spans="1:13">
      <c r="A244" s="51" t="s">
        <v>1260</v>
      </c>
      <c r="E244" s="51" t="s">
        <v>1151</v>
      </c>
      <c r="G244" s="51">
        <v>1</v>
      </c>
      <c r="I244" s="51" t="s">
        <v>563</v>
      </c>
      <c r="J244" s="51" t="str">
        <f>VLOOKUP(I244,Materiały!$C:$K,2,0)</f>
        <v>Etykieta-Sandwich 102x55,8</v>
      </c>
      <c r="K244" s="51">
        <v>1000</v>
      </c>
      <c r="L244" s="51">
        <f>VLOOKUP($I244,Materiały!$C:$K,4,0)</f>
        <v>41.98</v>
      </c>
      <c r="M244" s="51">
        <f t="shared" si="17"/>
        <v>4.1979999999999996E-2</v>
      </c>
    </row>
    <row r="245" spans="1:13">
      <c r="A245" s="51" t="s">
        <v>1261</v>
      </c>
      <c r="E245" s="51" t="s">
        <v>1151</v>
      </c>
      <c r="G245" s="51">
        <v>1</v>
      </c>
      <c r="I245" s="51" t="s">
        <v>563</v>
      </c>
      <c r="J245" s="51" t="str">
        <f>VLOOKUP(I245,Materiały!$C:$K,2,0)</f>
        <v>Etykieta-Sandwich 102x55,8</v>
      </c>
      <c r="K245" s="51">
        <v>1000</v>
      </c>
      <c r="L245" s="51">
        <f>VLOOKUP($I245,Materiały!$C:$K,4,0)</f>
        <v>41.98</v>
      </c>
      <c r="M245" s="51">
        <f t="shared" si="17"/>
        <v>4.1979999999999996E-2</v>
      </c>
    </row>
    <row r="246" spans="1:13">
      <c r="A246" s="51" t="s">
        <v>1262</v>
      </c>
      <c r="E246" s="51" t="s">
        <v>1151</v>
      </c>
      <c r="G246" s="51">
        <v>1</v>
      </c>
      <c r="I246" s="51" t="s">
        <v>563</v>
      </c>
      <c r="J246" s="51" t="str">
        <f>VLOOKUP(I246,Materiały!$C:$K,2,0)</f>
        <v>Etykieta-Sandwich 102x55,8</v>
      </c>
      <c r="K246" s="51">
        <v>1000</v>
      </c>
      <c r="L246" s="51">
        <f>VLOOKUP($I246,Materiały!$C:$K,4,0)</f>
        <v>41.98</v>
      </c>
      <c r="M246" s="51">
        <f t="shared" si="17"/>
        <v>4.1979999999999996E-2</v>
      </c>
    </row>
    <row r="247" spans="1:13">
      <c r="A247" s="51" t="s">
        <v>1263</v>
      </c>
      <c r="E247" s="51" t="s">
        <v>1151</v>
      </c>
      <c r="G247" s="51">
        <v>1</v>
      </c>
      <c r="I247" s="51" t="s">
        <v>563</v>
      </c>
      <c r="J247" s="51" t="str">
        <f>VLOOKUP(I247,Materiały!$C:$K,2,0)</f>
        <v>Etykieta-Sandwich 102x55,8</v>
      </c>
      <c r="K247" s="51">
        <v>1000</v>
      </c>
      <c r="L247" s="51">
        <f>VLOOKUP($I247,Materiały!$C:$K,4,0)</f>
        <v>41.98</v>
      </c>
      <c r="M247" s="51">
        <f t="shared" si="17"/>
        <v>4.1979999999999996E-2</v>
      </c>
    </row>
    <row r="248" spans="1:13">
      <c r="A248" s="51" t="s">
        <v>1190</v>
      </c>
      <c r="B248" s="51" t="s">
        <v>140</v>
      </c>
      <c r="C248" s="51" t="s">
        <v>141</v>
      </c>
      <c r="D248" s="51" t="s">
        <v>1076</v>
      </c>
      <c r="E248" s="51" t="s">
        <v>1151</v>
      </c>
      <c r="G248" s="51">
        <v>1</v>
      </c>
      <c r="I248" s="51" t="s">
        <v>563</v>
      </c>
      <c r="J248" s="51" t="str">
        <f>VLOOKUP(I248,Materiały!$C:$K,2,0)</f>
        <v>Etykieta-Sandwich 102x55,8</v>
      </c>
      <c r="K248" s="51">
        <v>1000</v>
      </c>
      <c r="L248" s="51">
        <f>VLOOKUP($I248,Materiały!$C:$K,4,0)</f>
        <v>41.98</v>
      </c>
      <c r="M248" s="51">
        <f t="shared" si="17"/>
        <v>4.1979999999999996E-2</v>
      </c>
    </row>
    <row r="249" spans="1:13">
      <c r="A249" s="51" t="s">
        <v>1191</v>
      </c>
      <c r="B249" s="51" t="s">
        <v>142</v>
      </c>
      <c r="C249" s="51" t="s">
        <v>143</v>
      </c>
      <c r="D249" s="51" t="s">
        <v>1076</v>
      </c>
      <c r="E249" s="51" t="s">
        <v>1151</v>
      </c>
      <c r="G249" s="51">
        <v>1</v>
      </c>
      <c r="I249" s="51" t="s">
        <v>563</v>
      </c>
      <c r="J249" s="51" t="str">
        <f>VLOOKUP(I249,Materiały!$C:$K,2,0)</f>
        <v>Etykieta-Sandwich 102x55,8</v>
      </c>
      <c r="K249" s="51">
        <v>1000</v>
      </c>
      <c r="L249" s="51">
        <f>VLOOKUP($I249,Materiały!$C:$K,4,0)</f>
        <v>41.98</v>
      </c>
      <c r="M249" s="51">
        <f t="shared" si="17"/>
        <v>4.1979999999999996E-2</v>
      </c>
    </row>
    <row r="250" spans="1:13">
      <c r="A250" s="51" t="s">
        <v>1192</v>
      </c>
      <c r="B250" s="51" t="s">
        <v>144</v>
      </c>
      <c r="C250" s="51" t="s">
        <v>145</v>
      </c>
      <c r="D250" s="51" t="s">
        <v>1076</v>
      </c>
      <c r="E250" s="51" t="s">
        <v>1151</v>
      </c>
      <c r="G250" s="51">
        <v>1</v>
      </c>
      <c r="I250" s="51" t="s">
        <v>563</v>
      </c>
      <c r="J250" s="51" t="str">
        <f>VLOOKUP(I250,Materiały!$C:$K,2,0)</f>
        <v>Etykieta-Sandwich 102x55,8</v>
      </c>
      <c r="K250" s="51">
        <v>1000</v>
      </c>
      <c r="L250" s="51">
        <f>VLOOKUP($I250,Materiały!$C:$K,4,0)</f>
        <v>41.98</v>
      </c>
      <c r="M250" s="51">
        <f t="shared" si="17"/>
        <v>4.1979999999999996E-2</v>
      </c>
    </row>
    <row r="251" spans="1:13">
      <c r="A251" s="51" t="s">
        <v>1193</v>
      </c>
      <c r="B251" s="51" t="s">
        <v>146</v>
      </c>
      <c r="C251" s="51" t="s">
        <v>147</v>
      </c>
      <c r="D251" s="51" t="s">
        <v>1076</v>
      </c>
      <c r="E251" s="51" t="s">
        <v>1151</v>
      </c>
      <c r="G251" s="51">
        <v>1</v>
      </c>
      <c r="I251" s="51" t="s">
        <v>563</v>
      </c>
      <c r="J251" s="51" t="str">
        <f>VLOOKUP(I251,Materiały!$C:$K,2,0)</f>
        <v>Etykieta-Sandwich 102x55,8</v>
      </c>
      <c r="K251" s="51">
        <v>1000</v>
      </c>
      <c r="L251" s="51">
        <f>VLOOKUP($I251,Materiały!$C:$K,4,0)</f>
        <v>41.98</v>
      </c>
      <c r="M251" s="51">
        <f t="shared" si="17"/>
        <v>4.1979999999999996E-2</v>
      </c>
    </row>
    <row r="252" spans="1:13">
      <c r="A252" s="51" t="s">
        <v>1182</v>
      </c>
      <c r="B252" s="51" t="s">
        <v>148</v>
      </c>
      <c r="C252" s="51" t="s">
        <v>149</v>
      </c>
      <c r="D252" s="51" t="s">
        <v>1076</v>
      </c>
      <c r="E252" s="51" t="s">
        <v>1151</v>
      </c>
      <c r="G252" s="51">
        <v>1</v>
      </c>
      <c r="I252" s="51" t="s">
        <v>563</v>
      </c>
      <c r="J252" s="51" t="str">
        <f>VLOOKUP(I252,Materiały!$C:$K,2,0)</f>
        <v>Etykieta-Sandwich 102x55,8</v>
      </c>
      <c r="K252" s="51">
        <v>1000</v>
      </c>
      <c r="L252" s="51">
        <f>VLOOKUP($I252,Materiały!$C:$K,4,0)</f>
        <v>41.98</v>
      </c>
      <c r="M252" s="51">
        <f t="shared" si="17"/>
        <v>4.1979999999999996E-2</v>
      </c>
    </row>
    <row r="253" spans="1:13">
      <c r="A253" s="51" t="s">
        <v>1183</v>
      </c>
      <c r="B253" s="51" t="s">
        <v>150</v>
      </c>
      <c r="C253" s="51" t="s">
        <v>151</v>
      </c>
      <c r="D253" s="51" t="s">
        <v>1076</v>
      </c>
      <c r="E253" s="51" t="s">
        <v>1151</v>
      </c>
      <c r="G253" s="51">
        <v>1</v>
      </c>
      <c r="I253" s="51" t="s">
        <v>563</v>
      </c>
      <c r="J253" s="51" t="str">
        <f>VLOOKUP(I253,Materiały!$C:$K,2,0)</f>
        <v>Etykieta-Sandwich 102x55,8</v>
      </c>
      <c r="K253" s="51">
        <v>1000</v>
      </c>
      <c r="L253" s="51">
        <f>VLOOKUP($I253,Materiały!$C:$K,4,0)</f>
        <v>41.98</v>
      </c>
      <c r="M253" s="51">
        <f t="shared" si="17"/>
        <v>4.1979999999999996E-2</v>
      </c>
    </row>
    <row r="254" spans="1:13">
      <c r="A254" s="51" t="s">
        <v>1184</v>
      </c>
      <c r="B254" s="51" t="s">
        <v>152</v>
      </c>
      <c r="C254" s="51" t="s">
        <v>153</v>
      </c>
      <c r="D254" s="51" t="s">
        <v>1076</v>
      </c>
      <c r="E254" s="51" t="s">
        <v>1151</v>
      </c>
      <c r="G254" s="51">
        <v>1</v>
      </c>
      <c r="I254" s="51" t="s">
        <v>563</v>
      </c>
      <c r="J254" s="51" t="str">
        <f>VLOOKUP(I254,Materiały!$C:$K,2,0)</f>
        <v>Etykieta-Sandwich 102x55,8</v>
      </c>
      <c r="K254" s="51">
        <v>1000</v>
      </c>
      <c r="L254" s="51">
        <f>VLOOKUP($I254,Materiały!$C:$K,4,0)</f>
        <v>41.98</v>
      </c>
      <c r="M254" s="51">
        <f t="shared" si="17"/>
        <v>4.1979999999999996E-2</v>
      </c>
    </row>
    <row r="255" spans="1:13">
      <c r="A255" s="51" t="s">
        <v>1185</v>
      </c>
      <c r="B255" s="51" t="s">
        <v>154</v>
      </c>
      <c r="C255" s="51" t="s">
        <v>155</v>
      </c>
      <c r="D255" s="51" t="s">
        <v>1076</v>
      </c>
      <c r="E255" s="51" t="s">
        <v>1151</v>
      </c>
      <c r="G255" s="51">
        <v>1</v>
      </c>
      <c r="I255" s="51" t="s">
        <v>563</v>
      </c>
      <c r="J255" s="51" t="str">
        <f>VLOOKUP(I255,Materiały!$C:$K,2,0)</f>
        <v>Etykieta-Sandwich 102x55,8</v>
      </c>
      <c r="K255" s="51">
        <v>1000</v>
      </c>
      <c r="L255" s="51">
        <f>VLOOKUP($I255,Materiały!$C:$K,4,0)</f>
        <v>41.98</v>
      </c>
      <c r="M255" s="51">
        <f t="shared" si="17"/>
        <v>4.1979999999999996E-2</v>
      </c>
    </row>
    <row r="256" spans="1:13">
      <c r="A256" s="51" t="s">
        <v>1186</v>
      </c>
      <c r="B256" s="51" t="s">
        <v>156</v>
      </c>
      <c r="C256" s="51" t="s">
        <v>157</v>
      </c>
      <c r="D256" s="51" t="s">
        <v>1076</v>
      </c>
      <c r="E256" s="51" t="s">
        <v>1151</v>
      </c>
      <c r="G256" s="51">
        <v>1</v>
      </c>
      <c r="I256" s="51" t="s">
        <v>563</v>
      </c>
      <c r="J256" s="51" t="str">
        <f>VLOOKUP(I256,Materiały!$C:$K,2,0)</f>
        <v>Etykieta-Sandwich 102x55,8</v>
      </c>
      <c r="K256" s="51">
        <v>1000</v>
      </c>
      <c r="L256" s="51">
        <f>VLOOKUP($I256,Materiały!$C:$K,4,0)</f>
        <v>41.98</v>
      </c>
      <c r="M256" s="51">
        <f t="shared" si="17"/>
        <v>4.1979999999999996E-2</v>
      </c>
    </row>
    <row r="257" spans="1:13">
      <c r="A257" s="51" t="s">
        <v>1187</v>
      </c>
      <c r="B257" s="51" t="s">
        <v>158</v>
      </c>
      <c r="C257" s="51" t="s">
        <v>159</v>
      </c>
      <c r="D257" s="51" t="s">
        <v>1076</v>
      </c>
      <c r="E257" s="51" t="s">
        <v>1151</v>
      </c>
      <c r="G257" s="51">
        <v>1</v>
      </c>
      <c r="I257" s="51" t="s">
        <v>563</v>
      </c>
      <c r="J257" s="51" t="str">
        <f>VLOOKUP(I257,Materiały!$C:$K,2,0)</f>
        <v>Etykieta-Sandwich 102x55,8</v>
      </c>
      <c r="K257" s="51">
        <v>1000</v>
      </c>
      <c r="L257" s="51">
        <f>VLOOKUP($I257,Materiały!$C:$K,4,0)</f>
        <v>41.98</v>
      </c>
      <c r="M257" s="51">
        <f t="shared" si="17"/>
        <v>4.1979999999999996E-2</v>
      </c>
    </row>
    <row r="258" spans="1:13">
      <c r="A258" s="51" t="s">
        <v>1188</v>
      </c>
      <c r="B258" s="51" t="s">
        <v>160</v>
      </c>
      <c r="C258" s="51" t="s">
        <v>161</v>
      </c>
      <c r="D258" s="51" t="s">
        <v>1076</v>
      </c>
      <c r="E258" s="51" t="s">
        <v>1151</v>
      </c>
      <c r="G258" s="51">
        <v>1</v>
      </c>
      <c r="I258" s="51" t="s">
        <v>563</v>
      </c>
      <c r="J258" s="51" t="str">
        <f>VLOOKUP(I258,Materiały!$C:$K,2,0)</f>
        <v>Etykieta-Sandwich 102x55,8</v>
      </c>
      <c r="K258" s="51">
        <v>1000</v>
      </c>
      <c r="L258" s="51">
        <f>VLOOKUP($I258,Materiały!$C:$K,4,0)</f>
        <v>41.98</v>
      </c>
      <c r="M258" s="51">
        <f t="shared" si="17"/>
        <v>4.1979999999999996E-2</v>
      </c>
    </row>
    <row r="259" spans="1:13">
      <c r="A259" s="51" t="s">
        <v>1189</v>
      </c>
      <c r="B259" s="51" t="s">
        <v>162</v>
      </c>
      <c r="C259" s="51" t="s">
        <v>163</v>
      </c>
      <c r="D259" s="51" t="s">
        <v>1076</v>
      </c>
      <c r="E259" s="51" t="s">
        <v>1151</v>
      </c>
      <c r="G259" s="51">
        <v>1</v>
      </c>
      <c r="I259" s="51" t="s">
        <v>563</v>
      </c>
      <c r="J259" s="51" t="str">
        <f>VLOOKUP(I259,Materiały!$C:$K,2,0)</f>
        <v>Etykieta-Sandwich 102x55,8</v>
      </c>
      <c r="K259" s="51">
        <v>1000</v>
      </c>
      <c r="L259" s="51">
        <f>VLOOKUP($I259,Materiały!$C:$K,4,0)</f>
        <v>41.98</v>
      </c>
      <c r="M259" s="51">
        <f t="shared" si="17"/>
        <v>4.1979999999999996E-2</v>
      </c>
    </row>
    <row r="260" spans="1:13">
      <c r="A260" s="51" t="s">
        <v>1176</v>
      </c>
      <c r="B260" s="51" t="s">
        <v>164</v>
      </c>
      <c r="C260" s="51" t="s">
        <v>165</v>
      </c>
      <c r="D260" s="51" t="s">
        <v>1076</v>
      </c>
      <c r="E260" s="51" t="s">
        <v>1151</v>
      </c>
      <c r="G260" s="51">
        <v>1</v>
      </c>
      <c r="I260" s="51" t="s">
        <v>563</v>
      </c>
      <c r="J260" s="51" t="str">
        <f>VLOOKUP(I260,Materiały!$C:$K,2,0)</f>
        <v>Etykieta-Sandwich 102x55,8</v>
      </c>
      <c r="K260" s="51">
        <v>1000</v>
      </c>
      <c r="L260" s="51">
        <f>VLOOKUP($I260,Materiały!$C:$K,4,0)</f>
        <v>41.98</v>
      </c>
      <c r="M260" s="51">
        <f t="shared" si="17"/>
        <v>4.1979999999999996E-2</v>
      </c>
    </row>
    <row r="261" spans="1:13">
      <c r="A261" s="51" t="s">
        <v>1177</v>
      </c>
      <c r="B261" s="51" t="s">
        <v>166</v>
      </c>
      <c r="C261" s="51" t="s">
        <v>167</v>
      </c>
      <c r="D261" s="51" t="s">
        <v>1076</v>
      </c>
      <c r="E261" s="51" t="s">
        <v>1151</v>
      </c>
      <c r="G261" s="51">
        <v>1</v>
      </c>
      <c r="I261" s="51" t="s">
        <v>563</v>
      </c>
      <c r="J261" s="51" t="str">
        <f>VLOOKUP(I261,Materiały!$C:$K,2,0)</f>
        <v>Etykieta-Sandwich 102x55,8</v>
      </c>
      <c r="K261" s="51">
        <v>1000</v>
      </c>
      <c r="L261" s="51">
        <f>VLOOKUP($I261,Materiały!$C:$K,4,0)</f>
        <v>41.98</v>
      </c>
      <c r="M261" s="51">
        <f t="shared" si="17"/>
        <v>4.1979999999999996E-2</v>
      </c>
    </row>
    <row r="262" spans="1:13">
      <c r="A262" s="51" t="s">
        <v>1178</v>
      </c>
      <c r="B262" s="51" t="s">
        <v>168</v>
      </c>
      <c r="C262" s="51" t="s">
        <v>169</v>
      </c>
      <c r="D262" s="51" t="s">
        <v>1076</v>
      </c>
      <c r="E262" s="51" t="s">
        <v>1151</v>
      </c>
      <c r="G262" s="51">
        <v>1</v>
      </c>
      <c r="I262" s="51" t="s">
        <v>563</v>
      </c>
      <c r="J262" s="51" t="str">
        <f>VLOOKUP(I262,Materiały!$C:$K,2,0)</f>
        <v>Etykieta-Sandwich 102x55,8</v>
      </c>
      <c r="K262" s="51">
        <v>1000</v>
      </c>
      <c r="L262" s="51">
        <f>VLOOKUP($I262,Materiały!$C:$K,4,0)</f>
        <v>41.98</v>
      </c>
      <c r="M262" s="51">
        <f t="shared" si="17"/>
        <v>4.1979999999999996E-2</v>
      </c>
    </row>
    <row r="263" spans="1:13">
      <c r="A263" s="51" t="s">
        <v>1179</v>
      </c>
      <c r="B263" s="51" t="s">
        <v>170</v>
      </c>
      <c r="C263" s="51" t="s">
        <v>171</v>
      </c>
      <c r="D263" s="51" t="s">
        <v>1076</v>
      </c>
      <c r="E263" s="51" t="s">
        <v>1151</v>
      </c>
      <c r="G263" s="51">
        <v>1</v>
      </c>
      <c r="I263" s="51" t="s">
        <v>563</v>
      </c>
      <c r="J263" s="51" t="str">
        <f>VLOOKUP(I263,Materiały!$C:$K,2,0)</f>
        <v>Etykieta-Sandwich 102x55,8</v>
      </c>
      <c r="K263" s="51">
        <v>1000</v>
      </c>
      <c r="L263" s="51">
        <f>VLOOKUP($I263,Materiały!$C:$K,4,0)</f>
        <v>41.98</v>
      </c>
      <c r="M263" s="51">
        <f t="shared" si="17"/>
        <v>4.1979999999999996E-2</v>
      </c>
    </row>
    <row r="264" spans="1:13">
      <c r="A264" s="51" t="s">
        <v>1180</v>
      </c>
      <c r="B264" s="51" t="s">
        <v>172</v>
      </c>
      <c r="C264" s="51" t="s">
        <v>173</v>
      </c>
      <c r="D264" s="51" t="s">
        <v>1076</v>
      </c>
      <c r="E264" s="51" t="s">
        <v>1151</v>
      </c>
      <c r="G264" s="51">
        <v>1</v>
      </c>
      <c r="I264" s="51" t="s">
        <v>563</v>
      </c>
      <c r="J264" s="51" t="str">
        <f>VLOOKUP(I264,Materiały!$C:$K,2,0)</f>
        <v>Etykieta-Sandwich 102x55,8</v>
      </c>
      <c r="K264" s="51">
        <v>1000</v>
      </c>
      <c r="L264" s="51">
        <f>VLOOKUP($I264,Materiały!$C:$K,4,0)</f>
        <v>41.98</v>
      </c>
      <c r="M264" s="51">
        <f t="shared" si="17"/>
        <v>4.1979999999999996E-2</v>
      </c>
    </row>
    <row r="265" spans="1:13">
      <c r="A265" s="51" t="s">
        <v>1181</v>
      </c>
      <c r="B265" s="51" t="s">
        <v>174</v>
      </c>
      <c r="C265" s="51" t="s">
        <v>175</v>
      </c>
      <c r="D265" s="51" t="s">
        <v>1076</v>
      </c>
      <c r="E265" s="51" t="s">
        <v>1151</v>
      </c>
      <c r="G265" s="51">
        <v>1</v>
      </c>
      <c r="I265" s="51" t="s">
        <v>563</v>
      </c>
      <c r="J265" s="51" t="str">
        <f>VLOOKUP(I265,Materiały!$C:$K,2,0)</f>
        <v>Etykieta-Sandwich 102x55,8</v>
      </c>
      <c r="K265" s="51">
        <v>1000</v>
      </c>
      <c r="L265" s="51">
        <f>VLOOKUP($I265,Materiały!$C:$K,4,0)</f>
        <v>41.98</v>
      </c>
      <c r="M265" s="51">
        <f t="shared" si="17"/>
        <v>4.1979999999999996E-2</v>
      </c>
    </row>
    <row r="266" spans="1:13">
      <c r="A266" s="51" t="s">
        <v>1174</v>
      </c>
      <c r="B266" s="51" t="s">
        <v>176</v>
      </c>
      <c r="C266" s="51" t="s">
        <v>177</v>
      </c>
      <c r="D266" s="51" t="s">
        <v>1076</v>
      </c>
      <c r="E266" s="51" t="s">
        <v>1151</v>
      </c>
      <c r="G266" s="51">
        <v>1</v>
      </c>
      <c r="I266" s="51" t="s">
        <v>563</v>
      </c>
      <c r="J266" s="51" t="str">
        <f>VLOOKUP(I266,Materiały!$C:$K,2,0)</f>
        <v>Etykieta-Sandwich 102x55,8</v>
      </c>
      <c r="K266" s="51">
        <v>1000</v>
      </c>
      <c r="L266" s="51">
        <f>VLOOKUP($I266,Materiały!$C:$K,4,0)</f>
        <v>41.98</v>
      </c>
      <c r="M266" s="51">
        <f t="shared" si="17"/>
        <v>4.1979999999999996E-2</v>
      </c>
    </row>
    <row r="267" spans="1:13">
      <c r="A267" s="51" t="s">
        <v>1175</v>
      </c>
      <c r="B267" s="51" t="s">
        <v>178</v>
      </c>
      <c r="C267" s="51" t="s">
        <v>179</v>
      </c>
      <c r="D267" s="51" t="s">
        <v>1076</v>
      </c>
      <c r="E267" s="51" t="s">
        <v>1151</v>
      </c>
      <c r="G267" s="51">
        <v>1</v>
      </c>
      <c r="I267" s="51" t="s">
        <v>563</v>
      </c>
      <c r="J267" s="51" t="str">
        <f>VLOOKUP(I267,Materiały!$C:$K,2,0)</f>
        <v>Etykieta-Sandwich 102x55,8</v>
      </c>
      <c r="K267" s="51">
        <v>1000</v>
      </c>
      <c r="L267" s="51">
        <f>VLOOKUP($I267,Materiały!$C:$K,4,0)</f>
        <v>41.98</v>
      </c>
      <c r="M267" s="51">
        <f t="shared" si="17"/>
        <v>4.1979999999999996E-2</v>
      </c>
    </row>
    <row r="268" spans="1:13">
      <c r="A268" s="51" t="s">
        <v>1194</v>
      </c>
      <c r="B268" s="51" t="s">
        <v>180</v>
      </c>
      <c r="C268" s="51" t="s">
        <v>181</v>
      </c>
      <c r="D268" s="51" t="s">
        <v>1076</v>
      </c>
      <c r="E268" s="51" t="s">
        <v>1151</v>
      </c>
      <c r="G268" s="51">
        <v>1</v>
      </c>
      <c r="I268" s="51" t="s">
        <v>563</v>
      </c>
      <c r="J268" s="51" t="str">
        <f>VLOOKUP(I268,Materiały!$C:$K,2,0)</f>
        <v>Etykieta-Sandwich 102x55,8</v>
      </c>
      <c r="K268" s="51">
        <v>1000</v>
      </c>
      <c r="L268" s="51">
        <f>VLOOKUP($I268,Materiały!$C:$K,4,0)</f>
        <v>41.98</v>
      </c>
      <c r="M268" s="51">
        <f t="shared" si="17"/>
        <v>4.1979999999999996E-2</v>
      </c>
    </row>
    <row r="269" spans="1:13">
      <c r="A269" s="51" t="s">
        <v>1195</v>
      </c>
      <c r="B269" s="51" t="s">
        <v>182</v>
      </c>
      <c r="C269" s="51" t="s">
        <v>183</v>
      </c>
      <c r="D269" s="51" t="s">
        <v>1076</v>
      </c>
      <c r="E269" s="51" t="s">
        <v>1151</v>
      </c>
      <c r="G269" s="51">
        <v>1</v>
      </c>
      <c r="I269" s="51" t="s">
        <v>563</v>
      </c>
      <c r="J269" s="51" t="str">
        <f>VLOOKUP(I269,Materiały!$C:$K,2,0)</f>
        <v>Etykieta-Sandwich 102x55,8</v>
      </c>
      <c r="K269" s="51">
        <v>1000</v>
      </c>
      <c r="L269" s="51">
        <f>VLOOKUP($I269,Materiały!$C:$K,4,0)</f>
        <v>41.98</v>
      </c>
      <c r="M269" s="51">
        <f t="shared" si="17"/>
        <v>4.1979999999999996E-2</v>
      </c>
    </row>
    <row r="270" spans="1:13">
      <c r="A270" s="51" t="s">
        <v>1196</v>
      </c>
      <c r="B270" s="51" t="s">
        <v>184</v>
      </c>
      <c r="C270" s="51" t="s">
        <v>185</v>
      </c>
      <c r="D270" s="51" t="s">
        <v>1076</v>
      </c>
      <c r="E270" s="51" t="s">
        <v>1151</v>
      </c>
      <c r="G270" s="51">
        <v>1</v>
      </c>
      <c r="I270" s="51" t="s">
        <v>563</v>
      </c>
      <c r="J270" s="51" t="str">
        <f>VLOOKUP(I270,Materiały!$C:$K,2,0)</f>
        <v>Etykieta-Sandwich 102x55,8</v>
      </c>
      <c r="K270" s="51">
        <v>1000</v>
      </c>
      <c r="L270" s="51">
        <f>VLOOKUP($I270,Materiały!$C:$K,4,0)</f>
        <v>41.98</v>
      </c>
      <c r="M270" s="51">
        <f t="shared" si="17"/>
        <v>4.1979999999999996E-2</v>
      </c>
    </row>
    <row r="271" spans="1:13">
      <c r="A271" s="51" t="s">
        <v>1197</v>
      </c>
      <c r="B271" s="51" t="s">
        <v>186</v>
      </c>
      <c r="C271" s="51" t="s">
        <v>187</v>
      </c>
      <c r="D271" s="51" t="s">
        <v>1076</v>
      </c>
      <c r="E271" s="51" t="s">
        <v>1151</v>
      </c>
      <c r="G271" s="51">
        <v>1</v>
      </c>
      <c r="I271" s="51" t="s">
        <v>563</v>
      </c>
      <c r="J271" s="51" t="str">
        <f>VLOOKUP(I271,Materiały!$C:$K,2,0)</f>
        <v>Etykieta-Sandwich 102x55,8</v>
      </c>
      <c r="K271" s="51">
        <v>1000</v>
      </c>
      <c r="L271" s="51">
        <f>VLOOKUP($I271,Materiały!$C:$K,4,0)</f>
        <v>41.98</v>
      </c>
      <c r="M271" s="51">
        <f t="shared" si="17"/>
        <v>4.1979999999999996E-2</v>
      </c>
    </row>
    <row r="272" spans="1:13">
      <c r="A272" s="51" t="s">
        <v>1198</v>
      </c>
      <c r="B272" s="51" t="s">
        <v>188</v>
      </c>
      <c r="C272" s="51" t="s">
        <v>189</v>
      </c>
      <c r="D272" s="51" t="s">
        <v>1076</v>
      </c>
      <c r="E272" s="51" t="s">
        <v>1151</v>
      </c>
      <c r="G272" s="51">
        <v>1</v>
      </c>
      <c r="I272" s="51" t="s">
        <v>563</v>
      </c>
      <c r="J272" s="51" t="str">
        <f>VLOOKUP(I272,Materiały!$C:$K,2,0)</f>
        <v>Etykieta-Sandwich 102x55,8</v>
      </c>
      <c r="K272" s="51">
        <v>1000</v>
      </c>
      <c r="L272" s="51">
        <f>VLOOKUP($I272,Materiały!$C:$K,4,0)</f>
        <v>41.98</v>
      </c>
      <c r="M272" s="51">
        <f t="shared" si="17"/>
        <v>4.1979999999999996E-2</v>
      </c>
    </row>
    <row r="273" spans="1:13">
      <c r="A273" s="51" t="s">
        <v>1199</v>
      </c>
      <c r="B273" s="51" t="s">
        <v>190</v>
      </c>
      <c r="C273" s="51" t="s">
        <v>191</v>
      </c>
      <c r="D273" s="51" t="s">
        <v>1076</v>
      </c>
      <c r="E273" s="51" t="s">
        <v>1151</v>
      </c>
      <c r="G273" s="51">
        <v>1</v>
      </c>
      <c r="I273" s="51" t="s">
        <v>563</v>
      </c>
      <c r="J273" s="51" t="str">
        <f>VLOOKUP(I273,Materiały!$C:$K,2,0)</f>
        <v>Etykieta-Sandwich 102x55,8</v>
      </c>
      <c r="K273" s="51">
        <v>1000</v>
      </c>
      <c r="L273" s="51">
        <f>VLOOKUP($I273,Materiały!$C:$K,4,0)</f>
        <v>41.98</v>
      </c>
      <c r="M273" s="51">
        <f t="shared" si="17"/>
        <v>4.1979999999999996E-2</v>
      </c>
    </row>
    <row r="274" spans="1:13">
      <c r="A274" s="51" t="s">
        <v>1412</v>
      </c>
      <c r="E274" s="51" t="s">
        <v>1151</v>
      </c>
      <c r="G274" s="51">
        <v>1</v>
      </c>
      <c r="I274" s="51" t="s">
        <v>563</v>
      </c>
      <c r="J274" s="51" t="str">
        <f>VLOOKUP(I274,Materiały!$C:$K,2,0)</f>
        <v>Etykieta-Sandwich 102x55,8</v>
      </c>
      <c r="K274" s="51">
        <v>1000</v>
      </c>
      <c r="L274" s="51">
        <f>VLOOKUP($I274,Materiały!$C:$K,4,0)</f>
        <v>41.98</v>
      </c>
      <c r="M274" s="51">
        <f t="shared" si="17"/>
        <v>4.1979999999999996E-2</v>
      </c>
    </row>
    <row r="275" spans="1:13">
      <c r="A275" s="51" t="s">
        <v>1413</v>
      </c>
      <c r="E275" s="51" t="s">
        <v>1151</v>
      </c>
      <c r="G275" s="51">
        <v>1</v>
      </c>
      <c r="I275" s="51" t="s">
        <v>563</v>
      </c>
      <c r="J275" s="51" t="str">
        <f>VLOOKUP(I275,Materiały!$C:$K,2,0)</f>
        <v>Etykieta-Sandwich 102x55,8</v>
      </c>
      <c r="K275" s="51">
        <v>1000</v>
      </c>
      <c r="L275" s="51">
        <f>VLOOKUP($I275,Materiały!$C:$K,4,0)</f>
        <v>41.98</v>
      </c>
      <c r="M275" s="51">
        <f t="shared" si="17"/>
        <v>4.1979999999999996E-2</v>
      </c>
    </row>
    <row r="276" spans="1:13">
      <c r="A276" s="51" t="s">
        <v>1414</v>
      </c>
      <c r="E276" s="51" t="s">
        <v>1151</v>
      </c>
      <c r="G276" s="51">
        <v>1</v>
      </c>
      <c r="I276" s="51" t="s">
        <v>563</v>
      </c>
      <c r="J276" s="51" t="str">
        <f>VLOOKUP(I276,Materiały!$C:$K,2,0)</f>
        <v>Etykieta-Sandwich 102x55,8</v>
      </c>
      <c r="K276" s="51">
        <v>1000</v>
      </c>
      <c r="L276" s="51">
        <f>VLOOKUP($I276,Materiały!$C:$K,4,0)</f>
        <v>41.98</v>
      </c>
      <c r="M276" s="51">
        <f t="shared" si="17"/>
        <v>4.1979999999999996E-2</v>
      </c>
    </row>
    <row r="277" spans="1:13">
      <c r="A277" s="51" t="s">
        <v>1430</v>
      </c>
      <c r="E277" s="51" t="s">
        <v>1151</v>
      </c>
      <c r="G277" s="51">
        <v>1</v>
      </c>
      <c r="I277" s="51" t="s">
        <v>563</v>
      </c>
      <c r="J277" s="51" t="str">
        <f>VLOOKUP(I277,Materiały!$C:$K,2,0)</f>
        <v>Etykieta-Sandwich 102x55,8</v>
      </c>
      <c r="K277" s="51">
        <v>1000</v>
      </c>
      <c r="L277" s="51">
        <f>VLOOKUP($I277,Materiały!$C:$K,4,0)</f>
        <v>41.98</v>
      </c>
      <c r="M277" s="51">
        <f t="shared" si="17"/>
        <v>4.1979999999999996E-2</v>
      </c>
    </row>
    <row r="278" spans="1:13">
      <c r="A278" s="51" t="s">
        <v>1431</v>
      </c>
      <c r="E278" s="51" t="s">
        <v>1151</v>
      </c>
      <c r="G278" s="51">
        <v>1</v>
      </c>
      <c r="I278" s="51" t="s">
        <v>563</v>
      </c>
      <c r="J278" s="51" t="str">
        <f>VLOOKUP(I278,Materiały!$C:$K,2,0)</f>
        <v>Etykieta-Sandwich 102x55,8</v>
      </c>
      <c r="K278" s="51">
        <v>1000</v>
      </c>
      <c r="L278" s="51">
        <f>VLOOKUP($I278,Materiały!$C:$K,4,0)</f>
        <v>41.98</v>
      </c>
      <c r="M278" s="51">
        <f t="shared" si="17"/>
        <v>4.1979999999999996E-2</v>
      </c>
    </row>
    <row r="279" spans="1:13">
      <c r="A279" s="51" t="s">
        <v>1285</v>
      </c>
      <c r="E279" s="51" t="s">
        <v>1151</v>
      </c>
      <c r="G279" s="51">
        <v>1</v>
      </c>
      <c r="I279" s="51" t="s">
        <v>563</v>
      </c>
      <c r="J279" s="51" t="str">
        <f>VLOOKUP(I279,Materiały!$C:$K,2,0)</f>
        <v>Etykieta-Sandwich 102x55,8</v>
      </c>
      <c r="K279" s="51">
        <v>1000</v>
      </c>
      <c r="L279" s="51">
        <f>VLOOKUP($I279,Materiały!$C:$K,4,0)</f>
        <v>41.98</v>
      </c>
      <c r="M279" s="51">
        <f t="shared" si="17"/>
        <v>4.1979999999999996E-2</v>
      </c>
    </row>
    <row r="280" spans="1:13">
      <c r="A280" s="51" t="s">
        <v>1225</v>
      </c>
      <c r="E280" s="51" t="s">
        <v>1151</v>
      </c>
      <c r="G280" s="51">
        <v>1</v>
      </c>
      <c r="I280" s="51" t="s">
        <v>563</v>
      </c>
      <c r="J280" s="51" t="str">
        <f>VLOOKUP(I280,Materiały!$C:$K,2,0)</f>
        <v>Etykieta-Sandwich 102x55,8</v>
      </c>
      <c r="K280" s="51">
        <v>1000</v>
      </c>
      <c r="L280" s="51">
        <f>VLOOKUP($I280,Materiały!$C:$K,4,0)</f>
        <v>41.98</v>
      </c>
      <c r="M280" s="51">
        <f t="shared" si="17"/>
        <v>4.1979999999999996E-2</v>
      </c>
    </row>
    <row r="281" spans="1:13">
      <c r="A281" s="51" t="s">
        <v>1226</v>
      </c>
      <c r="E281" s="51" t="s">
        <v>1151</v>
      </c>
      <c r="G281" s="51">
        <v>1</v>
      </c>
      <c r="I281" s="51" t="s">
        <v>563</v>
      </c>
      <c r="J281" s="51" t="str">
        <f>VLOOKUP(I281,Materiały!$C:$K,2,0)</f>
        <v>Etykieta-Sandwich 102x55,8</v>
      </c>
      <c r="K281" s="51">
        <v>1000</v>
      </c>
      <c r="L281" s="51">
        <f>VLOOKUP($I281,Materiały!$C:$K,4,0)</f>
        <v>41.98</v>
      </c>
      <c r="M281" s="51">
        <f t="shared" si="17"/>
        <v>4.1979999999999996E-2</v>
      </c>
    </row>
    <row r="282" spans="1:13">
      <c r="A282" s="51" t="s">
        <v>1227</v>
      </c>
      <c r="E282" s="51" t="s">
        <v>1151</v>
      </c>
      <c r="G282" s="51">
        <v>1</v>
      </c>
      <c r="I282" s="51" t="s">
        <v>563</v>
      </c>
      <c r="J282" s="51" t="str">
        <f>VLOOKUP(I282,Materiały!$C:$K,2,0)</f>
        <v>Etykieta-Sandwich 102x55,8</v>
      </c>
      <c r="K282" s="51">
        <v>1000</v>
      </c>
      <c r="L282" s="51">
        <f>VLOOKUP($I282,Materiały!$C:$K,4,0)</f>
        <v>41.98</v>
      </c>
      <c r="M282" s="51">
        <f t="shared" si="17"/>
        <v>4.1979999999999996E-2</v>
      </c>
    </row>
    <row r="283" spans="1:13">
      <c r="A283" s="51" t="s">
        <v>1228</v>
      </c>
      <c r="E283" s="51" t="s">
        <v>1151</v>
      </c>
      <c r="G283" s="51">
        <v>1</v>
      </c>
      <c r="I283" s="51" t="s">
        <v>563</v>
      </c>
      <c r="J283" s="51" t="str">
        <f>VLOOKUP(I283,Materiały!$C:$K,2,0)</f>
        <v>Etykieta-Sandwich 102x55,8</v>
      </c>
      <c r="K283" s="51">
        <v>1000</v>
      </c>
      <c r="L283" s="51">
        <f>VLOOKUP($I283,Materiały!$C:$K,4,0)</f>
        <v>41.98</v>
      </c>
      <c r="M283" s="51">
        <f t="shared" si="17"/>
        <v>4.1979999999999996E-2</v>
      </c>
    </row>
    <row r="284" spans="1:13">
      <c r="A284" s="51" t="s">
        <v>1229</v>
      </c>
      <c r="E284" s="51" t="s">
        <v>1151</v>
      </c>
      <c r="G284" s="51">
        <v>1</v>
      </c>
      <c r="I284" s="51" t="s">
        <v>563</v>
      </c>
      <c r="J284" s="51" t="str">
        <f>VLOOKUP(I284,Materiały!$C:$K,2,0)</f>
        <v>Etykieta-Sandwich 102x55,8</v>
      </c>
      <c r="K284" s="51">
        <v>1000</v>
      </c>
      <c r="L284" s="51">
        <f>VLOOKUP($I284,Materiały!$C:$K,4,0)</f>
        <v>41.98</v>
      </c>
      <c r="M284" s="51">
        <f t="shared" si="17"/>
        <v>4.1979999999999996E-2</v>
      </c>
    </row>
    <row r="285" spans="1:13">
      <c r="A285" s="51" t="s">
        <v>1230</v>
      </c>
      <c r="E285" s="51" t="s">
        <v>1151</v>
      </c>
      <c r="G285" s="51">
        <v>1</v>
      </c>
      <c r="I285" s="51" t="s">
        <v>563</v>
      </c>
      <c r="J285" s="51" t="str">
        <f>VLOOKUP(I285,Materiały!$C:$K,2,0)</f>
        <v>Etykieta-Sandwich 102x55,8</v>
      </c>
      <c r="K285" s="51">
        <v>1000</v>
      </c>
      <c r="L285" s="51">
        <f>VLOOKUP($I285,Materiały!$C:$K,4,0)</f>
        <v>41.98</v>
      </c>
      <c r="M285" s="51">
        <f t="shared" si="17"/>
        <v>4.1979999999999996E-2</v>
      </c>
    </row>
    <row r="286" spans="1:13">
      <c r="A286" s="51" t="s">
        <v>1231</v>
      </c>
      <c r="E286" s="51" t="s">
        <v>1151</v>
      </c>
      <c r="G286" s="51">
        <v>1</v>
      </c>
      <c r="I286" s="51" t="s">
        <v>563</v>
      </c>
      <c r="J286" s="51" t="str">
        <f>VLOOKUP(I286,Materiały!$C:$K,2,0)</f>
        <v>Etykieta-Sandwich 102x55,8</v>
      </c>
      <c r="K286" s="51">
        <v>1000</v>
      </c>
      <c r="L286" s="51">
        <f>VLOOKUP($I286,Materiały!$C:$K,4,0)</f>
        <v>41.98</v>
      </c>
      <c r="M286" s="51">
        <f t="shared" si="17"/>
        <v>4.1979999999999996E-2</v>
      </c>
    </row>
    <row r="287" spans="1:13">
      <c r="A287" s="51" t="s">
        <v>1232</v>
      </c>
      <c r="E287" s="51" t="s">
        <v>1151</v>
      </c>
      <c r="G287" s="51">
        <v>1</v>
      </c>
      <c r="I287" s="51" t="s">
        <v>563</v>
      </c>
      <c r="J287" s="51" t="str">
        <f>VLOOKUP(I287,Materiały!$C:$K,2,0)</f>
        <v>Etykieta-Sandwich 102x55,8</v>
      </c>
      <c r="K287" s="51">
        <v>1000</v>
      </c>
      <c r="L287" s="51">
        <f>VLOOKUP($I287,Materiały!$C:$K,4,0)</f>
        <v>41.98</v>
      </c>
      <c r="M287" s="51">
        <f t="shared" si="17"/>
        <v>4.1979999999999996E-2</v>
      </c>
    </row>
    <row r="288" spans="1:13">
      <c r="A288" s="51" t="s">
        <v>1233</v>
      </c>
      <c r="E288" s="51" t="s">
        <v>1151</v>
      </c>
      <c r="G288" s="51">
        <v>1</v>
      </c>
      <c r="I288" s="51" t="s">
        <v>563</v>
      </c>
      <c r="J288" s="51" t="str">
        <f>VLOOKUP(I288,Materiały!$C:$K,2,0)</f>
        <v>Etykieta-Sandwich 102x55,8</v>
      </c>
      <c r="K288" s="51">
        <v>1000</v>
      </c>
      <c r="L288" s="51">
        <f>VLOOKUP($I288,Materiały!$C:$K,4,0)</f>
        <v>41.98</v>
      </c>
      <c r="M288" s="51">
        <f t="shared" si="17"/>
        <v>4.1979999999999996E-2</v>
      </c>
    </row>
    <row r="289" spans="1:13">
      <c r="A289" s="51" t="s">
        <v>1136</v>
      </c>
      <c r="E289" s="51" t="s">
        <v>1151</v>
      </c>
      <c r="G289" s="51">
        <v>1</v>
      </c>
      <c r="I289" s="51" t="s">
        <v>563</v>
      </c>
      <c r="J289" s="51" t="str">
        <f>VLOOKUP(I289,Materiały!$C:$K,2,0)</f>
        <v>Etykieta-Sandwich 102x55,8</v>
      </c>
      <c r="K289" s="51">
        <v>1000</v>
      </c>
      <c r="L289" s="51">
        <f>VLOOKUP($I289,Materiały!$C:$K,4,0)</f>
        <v>41.98</v>
      </c>
      <c r="M289" s="51">
        <f t="shared" si="17"/>
        <v>4.1979999999999996E-2</v>
      </c>
    </row>
    <row r="290" spans="1:13">
      <c r="A290" s="51" t="s">
        <v>1234</v>
      </c>
      <c r="E290" s="51" t="s">
        <v>1151</v>
      </c>
      <c r="G290" s="51">
        <v>1</v>
      </c>
      <c r="I290" s="51" t="s">
        <v>563</v>
      </c>
      <c r="J290" s="51" t="str">
        <f>VLOOKUP(I290,Materiały!$C:$K,2,0)</f>
        <v>Etykieta-Sandwich 102x55,8</v>
      </c>
      <c r="K290" s="51">
        <v>1000</v>
      </c>
      <c r="L290" s="51">
        <f>VLOOKUP($I290,Materiały!$C:$K,4,0)</f>
        <v>41.98</v>
      </c>
      <c r="M290" s="51">
        <f t="shared" si="17"/>
        <v>4.1979999999999996E-2</v>
      </c>
    </row>
    <row r="291" spans="1:13">
      <c r="A291" s="51" t="s">
        <v>1235</v>
      </c>
      <c r="E291" s="51" t="s">
        <v>1151</v>
      </c>
      <c r="G291" s="51">
        <v>1</v>
      </c>
      <c r="I291" s="51" t="s">
        <v>563</v>
      </c>
      <c r="J291" s="51" t="str">
        <f>VLOOKUP(I291,Materiały!$C:$K,2,0)</f>
        <v>Etykieta-Sandwich 102x55,8</v>
      </c>
      <c r="K291" s="51">
        <v>1000</v>
      </c>
      <c r="L291" s="51">
        <f>VLOOKUP($I291,Materiały!$C:$K,4,0)</f>
        <v>41.98</v>
      </c>
      <c r="M291" s="51">
        <f t="shared" si="17"/>
        <v>4.1979999999999996E-2</v>
      </c>
    </row>
    <row r="292" spans="1:13">
      <c r="A292" s="51" t="s">
        <v>1236</v>
      </c>
      <c r="E292" s="51" t="s">
        <v>1151</v>
      </c>
      <c r="G292" s="51">
        <v>1</v>
      </c>
      <c r="I292" s="51" t="s">
        <v>563</v>
      </c>
      <c r="J292" s="51" t="str">
        <f>VLOOKUP(I292,Materiały!$C:$K,2,0)</f>
        <v>Etykieta-Sandwich 102x55,8</v>
      </c>
      <c r="K292" s="51">
        <v>1000</v>
      </c>
      <c r="L292" s="51">
        <f>VLOOKUP($I292,Materiały!$C:$K,4,0)</f>
        <v>41.98</v>
      </c>
      <c r="M292" s="51">
        <f t="shared" ref="M292:M299" si="18">L292*(G292/K292)</f>
        <v>4.1979999999999996E-2</v>
      </c>
    </row>
    <row r="293" spans="1:13">
      <c r="A293" s="51" t="s">
        <v>1237</v>
      </c>
      <c r="E293" s="51" t="s">
        <v>1151</v>
      </c>
      <c r="G293" s="51">
        <v>1</v>
      </c>
      <c r="I293" s="51" t="s">
        <v>563</v>
      </c>
      <c r="J293" s="51" t="str">
        <f>VLOOKUP(I293,Materiały!$C:$K,2,0)</f>
        <v>Etykieta-Sandwich 102x55,8</v>
      </c>
      <c r="K293" s="51">
        <v>1000</v>
      </c>
      <c r="L293" s="51">
        <f>VLOOKUP($I293,Materiały!$C:$K,4,0)</f>
        <v>41.98</v>
      </c>
      <c r="M293" s="51">
        <f t="shared" si="18"/>
        <v>4.1979999999999996E-2</v>
      </c>
    </row>
    <row r="294" spans="1:13">
      <c r="A294" s="51" t="s">
        <v>1238</v>
      </c>
      <c r="E294" s="51" t="s">
        <v>1151</v>
      </c>
      <c r="G294" s="51">
        <v>1</v>
      </c>
      <c r="I294" s="51" t="s">
        <v>563</v>
      </c>
      <c r="J294" s="51" t="str">
        <f>VLOOKUP(I294,Materiały!$C:$K,2,0)</f>
        <v>Etykieta-Sandwich 102x55,8</v>
      </c>
      <c r="K294" s="51">
        <v>1000</v>
      </c>
      <c r="L294" s="51">
        <f>VLOOKUP($I294,Materiały!$C:$K,4,0)</f>
        <v>41.98</v>
      </c>
      <c r="M294" s="51">
        <f t="shared" si="18"/>
        <v>4.1979999999999996E-2</v>
      </c>
    </row>
    <row r="295" spans="1:13">
      <c r="A295" s="51" t="s">
        <v>1239</v>
      </c>
      <c r="E295" s="51" t="s">
        <v>1151</v>
      </c>
      <c r="G295" s="51">
        <v>1</v>
      </c>
      <c r="I295" s="51" t="s">
        <v>563</v>
      </c>
      <c r="J295" s="51" t="str">
        <f>VLOOKUP(I295,Materiały!$C:$K,2,0)</f>
        <v>Etykieta-Sandwich 102x55,8</v>
      </c>
      <c r="K295" s="51">
        <v>1000</v>
      </c>
      <c r="L295" s="51">
        <f>VLOOKUP($I295,Materiały!$C:$K,4,0)</f>
        <v>41.98</v>
      </c>
      <c r="M295" s="51">
        <f t="shared" si="18"/>
        <v>4.1979999999999996E-2</v>
      </c>
    </row>
    <row r="296" spans="1:13">
      <c r="A296" s="51" t="s">
        <v>1240</v>
      </c>
      <c r="E296" s="51" t="s">
        <v>1151</v>
      </c>
      <c r="G296" s="51">
        <v>1</v>
      </c>
      <c r="I296" s="51" t="s">
        <v>563</v>
      </c>
      <c r="J296" s="51" t="str">
        <f>VLOOKUP(I296,Materiały!$C:$K,2,0)</f>
        <v>Etykieta-Sandwich 102x55,8</v>
      </c>
      <c r="K296" s="51">
        <v>1000</v>
      </c>
      <c r="L296" s="51">
        <f>VLOOKUP($I296,Materiały!$C:$K,4,0)</f>
        <v>41.98</v>
      </c>
      <c r="M296" s="51">
        <f t="shared" si="18"/>
        <v>4.1979999999999996E-2</v>
      </c>
    </row>
    <row r="297" spans="1:13">
      <c r="A297" s="51" t="s">
        <v>1241</v>
      </c>
      <c r="E297" s="51" t="s">
        <v>1151</v>
      </c>
      <c r="G297" s="51">
        <v>1</v>
      </c>
      <c r="I297" s="51" t="s">
        <v>563</v>
      </c>
      <c r="J297" s="51" t="str">
        <f>VLOOKUP(I297,Materiały!$C:$K,2,0)</f>
        <v>Etykieta-Sandwich 102x55,8</v>
      </c>
      <c r="K297" s="51">
        <v>1000</v>
      </c>
      <c r="L297" s="51">
        <f>VLOOKUP($I297,Materiały!$C:$K,4,0)</f>
        <v>41.98</v>
      </c>
      <c r="M297" s="51">
        <f t="shared" si="18"/>
        <v>4.1979999999999996E-2</v>
      </c>
    </row>
    <row r="298" spans="1:13">
      <c r="A298" s="51" t="s">
        <v>1242</v>
      </c>
      <c r="E298" s="51" t="s">
        <v>1151</v>
      </c>
      <c r="G298" s="51">
        <v>1</v>
      </c>
      <c r="I298" s="51" t="s">
        <v>563</v>
      </c>
      <c r="J298" s="51" t="str">
        <f>VLOOKUP(I298,Materiały!$C:$K,2,0)</f>
        <v>Etykieta-Sandwich 102x55,8</v>
      </c>
      <c r="K298" s="51">
        <v>1000</v>
      </c>
      <c r="L298" s="51">
        <f>VLOOKUP($I298,Materiały!$C:$K,4,0)</f>
        <v>41.98</v>
      </c>
      <c r="M298" s="51">
        <f t="shared" si="18"/>
        <v>4.1979999999999996E-2</v>
      </c>
    </row>
    <row r="299" spans="1:13">
      <c r="A299" s="67" t="s">
        <v>1243</v>
      </c>
      <c r="B299" s="67"/>
      <c r="C299" s="67"/>
      <c r="D299" s="67"/>
      <c r="E299" s="67" t="s">
        <v>1151</v>
      </c>
      <c r="F299" s="67"/>
      <c r="G299" s="67">
        <v>1</v>
      </c>
      <c r="H299" s="67"/>
      <c r="I299" s="67" t="s">
        <v>563</v>
      </c>
      <c r="J299" s="67" t="str">
        <f>VLOOKUP(I299,Materiały!$C:$K,2,0)</f>
        <v>Etykieta-Sandwich 102x55,8</v>
      </c>
      <c r="K299" s="67">
        <v>1000</v>
      </c>
      <c r="L299" s="67">
        <f>VLOOKUP($I299,Materiały!$C:$K,4,0)</f>
        <v>41.98</v>
      </c>
      <c r="M299" s="67">
        <f t="shared" si="18"/>
        <v>4.1979999999999996E-2</v>
      </c>
    </row>
    <row r="300" spans="1:13">
      <c r="A300" s="68" t="s">
        <v>1168</v>
      </c>
      <c r="B300" s="68" t="s">
        <v>55</v>
      </c>
      <c r="C300" s="68" t="s">
        <v>56</v>
      </c>
      <c r="D300" s="68" t="s">
        <v>341</v>
      </c>
      <c r="E300" s="68" t="s">
        <v>1151</v>
      </c>
      <c r="F300" s="68"/>
      <c r="G300" s="68">
        <v>1</v>
      </c>
      <c r="H300" s="68"/>
      <c r="I300" s="68" t="s">
        <v>565</v>
      </c>
      <c r="J300" s="68" t="str">
        <f>VLOOKUP(I300,Materiały!$C:$K,2,0)</f>
        <v>KALKA TERMOTRANSFEROWA 110X450 A100</v>
      </c>
      <c r="K300" s="68">
        <v>1000</v>
      </c>
      <c r="L300" s="68">
        <f>VLOOKUP($I300,Materiały!$C:$K,4,0)</f>
        <v>39</v>
      </c>
      <c r="M300" s="68">
        <f>L300*(G300/K300)</f>
        <v>3.9E-2</v>
      </c>
    </row>
    <row r="301" spans="1:13">
      <c r="A301" s="51" t="s">
        <v>1169</v>
      </c>
      <c r="B301" s="51" t="s">
        <v>62</v>
      </c>
      <c r="C301" s="51" t="s">
        <v>63</v>
      </c>
      <c r="D301" s="51" t="s">
        <v>341</v>
      </c>
      <c r="E301" s="71" t="s">
        <v>1151</v>
      </c>
      <c r="F301" s="71"/>
      <c r="G301" s="71">
        <v>1</v>
      </c>
      <c r="H301" s="71"/>
      <c r="I301" s="71" t="s">
        <v>565</v>
      </c>
      <c r="J301" s="71" t="str">
        <f>VLOOKUP(I301,Materiały!$C:$K,2,0)</f>
        <v>KALKA TERMOTRANSFEROWA 110X450 A100</v>
      </c>
      <c r="K301" s="71">
        <v>1000</v>
      </c>
      <c r="L301" s="71">
        <f>VLOOKUP($I301,Materiały!$C:$K,4,0)</f>
        <v>39</v>
      </c>
      <c r="M301" s="71">
        <f t="shared" ref="M301:M364" si="19">L301*(G301/K301)</f>
        <v>3.9E-2</v>
      </c>
    </row>
    <row r="302" spans="1:13">
      <c r="A302" s="51" t="s">
        <v>1170</v>
      </c>
      <c r="B302" s="51" t="s">
        <v>64</v>
      </c>
      <c r="C302" s="51" t="s">
        <v>65</v>
      </c>
      <c r="D302" s="51" t="s">
        <v>341</v>
      </c>
      <c r="E302" s="71" t="s">
        <v>1151</v>
      </c>
      <c r="F302" s="71"/>
      <c r="G302" s="71">
        <v>1</v>
      </c>
      <c r="H302" s="71"/>
      <c r="I302" s="71" t="s">
        <v>565</v>
      </c>
      <c r="J302" s="71" t="str">
        <f>VLOOKUP(I302,Materiały!$C:$K,2,0)</f>
        <v>KALKA TERMOTRANSFEROWA 110X450 A100</v>
      </c>
      <c r="K302" s="71">
        <v>1000</v>
      </c>
      <c r="L302" s="71">
        <f>VLOOKUP($I302,Materiały!$C:$K,4,0)</f>
        <v>39</v>
      </c>
      <c r="M302" s="71">
        <f t="shared" si="19"/>
        <v>3.9E-2</v>
      </c>
    </row>
    <row r="303" spans="1:13">
      <c r="A303" s="51" t="s">
        <v>1171</v>
      </c>
      <c r="B303" s="51" t="s">
        <v>66</v>
      </c>
      <c r="C303" s="51" t="s">
        <v>67</v>
      </c>
      <c r="D303" s="51" t="s">
        <v>341</v>
      </c>
      <c r="E303" s="71" t="s">
        <v>1151</v>
      </c>
      <c r="F303" s="71"/>
      <c r="G303" s="71">
        <v>1</v>
      </c>
      <c r="H303" s="71"/>
      <c r="I303" s="71" t="s">
        <v>565</v>
      </c>
      <c r="J303" s="71" t="str">
        <f>VLOOKUP(I303,Materiały!$C:$K,2,0)</f>
        <v>KALKA TERMOTRANSFEROWA 110X450 A100</v>
      </c>
      <c r="K303" s="71">
        <v>1000</v>
      </c>
      <c r="L303" s="71">
        <f>VLOOKUP($I303,Materiały!$C:$K,4,0)</f>
        <v>39</v>
      </c>
      <c r="M303" s="71">
        <f t="shared" si="19"/>
        <v>3.9E-2</v>
      </c>
    </row>
    <row r="304" spans="1:13">
      <c r="A304" s="51" t="s">
        <v>1172</v>
      </c>
      <c r="B304" s="51" t="s">
        <v>68</v>
      </c>
      <c r="C304" s="51" t="s">
        <v>69</v>
      </c>
      <c r="D304" s="51" t="s">
        <v>341</v>
      </c>
      <c r="E304" s="71" t="s">
        <v>1151</v>
      </c>
      <c r="F304" s="71"/>
      <c r="G304" s="71">
        <v>1</v>
      </c>
      <c r="H304" s="71"/>
      <c r="I304" s="71" t="s">
        <v>565</v>
      </c>
      <c r="J304" s="71" t="str">
        <f>VLOOKUP(I304,Materiały!$C:$K,2,0)</f>
        <v>KALKA TERMOTRANSFEROWA 110X450 A100</v>
      </c>
      <c r="K304" s="71">
        <v>1000</v>
      </c>
      <c r="L304" s="71">
        <f>VLOOKUP($I304,Materiały!$C:$K,4,0)</f>
        <v>39</v>
      </c>
      <c r="M304" s="71">
        <f t="shared" si="19"/>
        <v>3.9E-2</v>
      </c>
    </row>
    <row r="305" spans="1:13">
      <c r="A305" s="51" t="s">
        <v>1173</v>
      </c>
      <c r="B305" s="51" t="s">
        <v>70</v>
      </c>
      <c r="C305" s="51" t="s">
        <v>71</v>
      </c>
      <c r="D305" s="51" t="s">
        <v>341</v>
      </c>
      <c r="E305" s="71" t="s">
        <v>1151</v>
      </c>
      <c r="F305" s="71"/>
      <c r="G305" s="71">
        <v>1</v>
      </c>
      <c r="H305" s="71"/>
      <c r="I305" s="71" t="s">
        <v>565</v>
      </c>
      <c r="J305" s="71" t="str">
        <f>VLOOKUP(I305,Materiały!$C:$K,2,0)</f>
        <v>KALKA TERMOTRANSFEROWA 110X450 A100</v>
      </c>
      <c r="K305" s="71">
        <v>1000</v>
      </c>
      <c r="L305" s="71">
        <f>VLOOKUP($I305,Materiały!$C:$K,4,0)</f>
        <v>39</v>
      </c>
      <c r="M305" s="71">
        <f t="shared" si="19"/>
        <v>3.9E-2</v>
      </c>
    </row>
    <row r="306" spans="1:13">
      <c r="A306" s="51" t="s">
        <v>1208</v>
      </c>
      <c r="B306" s="51" t="s">
        <v>72</v>
      </c>
      <c r="C306" s="51" t="s">
        <v>73</v>
      </c>
      <c r="D306" s="51" t="s">
        <v>341</v>
      </c>
      <c r="E306" s="71" t="s">
        <v>1151</v>
      </c>
      <c r="F306" s="71"/>
      <c r="G306" s="71">
        <v>1</v>
      </c>
      <c r="H306" s="71"/>
      <c r="I306" s="71" t="s">
        <v>565</v>
      </c>
      <c r="J306" s="71" t="str">
        <f>VLOOKUP(I306,Materiały!$C:$K,2,0)</f>
        <v>KALKA TERMOTRANSFEROWA 110X450 A100</v>
      </c>
      <c r="K306" s="71">
        <v>1000</v>
      </c>
      <c r="L306" s="71">
        <f>VLOOKUP($I306,Materiały!$C:$K,4,0)</f>
        <v>39</v>
      </c>
      <c r="M306" s="71">
        <f t="shared" si="19"/>
        <v>3.9E-2</v>
      </c>
    </row>
    <row r="307" spans="1:13">
      <c r="A307" s="51" t="s">
        <v>1209</v>
      </c>
      <c r="B307" s="51" t="s">
        <v>74</v>
      </c>
      <c r="C307" s="51" t="s">
        <v>75</v>
      </c>
      <c r="D307" s="51" t="s">
        <v>341</v>
      </c>
      <c r="E307" s="71" t="s">
        <v>1151</v>
      </c>
      <c r="F307" s="71"/>
      <c r="G307" s="71">
        <v>1</v>
      </c>
      <c r="H307" s="71"/>
      <c r="I307" s="71" t="s">
        <v>565</v>
      </c>
      <c r="J307" s="71" t="str">
        <f>VLOOKUP(I307,Materiały!$C:$K,2,0)</f>
        <v>KALKA TERMOTRANSFEROWA 110X450 A100</v>
      </c>
      <c r="K307" s="71">
        <v>1000</v>
      </c>
      <c r="L307" s="71">
        <f>VLOOKUP($I307,Materiały!$C:$K,4,0)</f>
        <v>39</v>
      </c>
      <c r="M307" s="71">
        <f t="shared" si="19"/>
        <v>3.9E-2</v>
      </c>
    </row>
    <row r="308" spans="1:13">
      <c r="A308" s="51" t="s">
        <v>1210</v>
      </c>
      <c r="B308" s="51" t="s">
        <v>76</v>
      </c>
      <c r="C308" s="51" t="s">
        <v>77</v>
      </c>
      <c r="D308" s="51" t="s">
        <v>341</v>
      </c>
      <c r="E308" s="71" t="s">
        <v>1151</v>
      </c>
      <c r="F308" s="71"/>
      <c r="G308" s="71">
        <v>1</v>
      </c>
      <c r="H308" s="71"/>
      <c r="I308" s="71" t="s">
        <v>565</v>
      </c>
      <c r="J308" s="71" t="str">
        <f>VLOOKUP(I308,Materiały!$C:$K,2,0)</f>
        <v>KALKA TERMOTRANSFEROWA 110X450 A100</v>
      </c>
      <c r="K308" s="71">
        <v>1000</v>
      </c>
      <c r="L308" s="71">
        <f>VLOOKUP($I308,Materiały!$C:$K,4,0)</f>
        <v>39</v>
      </c>
      <c r="M308" s="71">
        <f t="shared" si="19"/>
        <v>3.9E-2</v>
      </c>
    </row>
    <row r="309" spans="1:13">
      <c r="A309" s="51" t="s">
        <v>1211</v>
      </c>
      <c r="B309" s="51" t="s">
        <v>78</v>
      </c>
      <c r="C309" s="51" t="s">
        <v>79</v>
      </c>
      <c r="D309" s="51" t="s">
        <v>341</v>
      </c>
      <c r="E309" s="71" t="s">
        <v>1151</v>
      </c>
      <c r="F309" s="71"/>
      <c r="G309" s="71">
        <v>1</v>
      </c>
      <c r="H309" s="71"/>
      <c r="I309" s="71" t="s">
        <v>565</v>
      </c>
      <c r="J309" s="71" t="str">
        <f>VLOOKUP(I309,Materiały!$C:$K,2,0)</f>
        <v>KALKA TERMOTRANSFEROWA 110X450 A100</v>
      </c>
      <c r="K309" s="71">
        <v>1000</v>
      </c>
      <c r="L309" s="71">
        <f>VLOOKUP($I309,Materiały!$C:$K,4,0)</f>
        <v>39</v>
      </c>
      <c r="M309" s="71">
        <f t="shared" si="19"/>
        <v>3.9E-2</v>
      </c>
    </row>
    <row r="310" spans="1:13">
      <c r="A310" s="51" t="s">
        <v>1212</v>
      </c>
      <c r="B310" s="51" t="s">
        <v>80</v>
      </c>
      <c r="C310" s="51" t="s">
        <v>81</v>
      </c>
      <c r="D310" s="51" t="s">
        <v>341</v>
      </c>
      <c r="E310" s="71" t="s">
        <v>1151</v>
      </c>
      <c r="F310" s="71"/>
      <c r="G310" s="71">
        <v>1</v>
      </c>
      <c r="H310" s="71"/>
      <c r="I310" s="71" t="s">
        <v>565</v>
      </c>
      <c r="J310" s="71" t="str">
        <f>VLOOKUP(I310,Materiały!$C:$K,2,0)</f>
        <v>KALKA TERMOTRANSFEROWA 110X450 A100</v>
      </c>
      <c r="K310" s="71">
        <v>1000</v>
      </c>
      <c r="L310" s="71">
        <f>VLOOKUP($I310,Materiały!$C:$K,4,0)</f>
        <v>39</v>
      </c>
      <c r="M310" s="71">
        <f t="shared" si="19"/>
        <v>3.9E-2</v>
      </c>
    </row>
    <row r="311" spans="1:13">
      <c r="A311" s="51" t="s">
        <v>1213</v>
      </c>
      <c r="B311" s="51" t="s">
        <v>82</v>
      </c>
      <c r="C311" s="51" t="s">
        <v>83</v>
      </c>
      <c r="D311" s="51" t="s">
        <v>341</v>
      </c>
      <c r="E311" s="71" t="s">
        <v>1151</v>
      </c>
      <c r="F311" s="71"/>
      <c r="G311" s="71">
        <v>1</v>
      </c>
      <c r="H311" s="71"/>
      <c r="I311" s="71" t="s">
        <v>565</v>
      </c>
      <c r="J311" s="71" t="str">
        <f>VLOOKUP(I311,Materiały!$C:$K,2,0)</f>
        <v>KALKA TERMOTRANSFEROWA 110X450 A100</v>
      </c>
      <c r="K311" s="71">
        <v>1000</v>
      </c>
      <c r="L311" s="71">
        <f>VLOOKUP($I311,Materiały!$C:$K,4,0)</f>
        <v>39</v>
      </c>
      <c r="M311" s="71">
        <f t="shared" si="19"/>
        <v>3.9E-2</v>
      </c>
    </row>
    <row r="312" spans="1:13">
      <c r="A312" s="51" t="s">
        <v>1214</v>
      </c>
      <c r="B312" s="51" t="s">
        <v>84</v>
      </c>
      <c r="C312" s="51" t="s">
        <v>85</v>
      </c>
      <c r="D312" s="51" t="s">
        <v>341</v>
      </c>
      <c r="E312" s="71" t="s">
        <v>1151</v>
      </c>
      <c r="F312" s="71"/>
      <c r="G312" s="71">
        <v>1</v>
      </c>
      <c r="H312" s="71"/>
      <c r="I312" s="71" t="s">
        <v>565</v>
      </c>
      <c r="J312" s="71" t="str">
        <f>VLOOKUP(I312,Materiały!$C:$K,2,0)</f>
        <v>KALKA TERMOTRANSFEROWA 110X450 A100</v>
      </c>
      <c r="K312" s="71">
        <v>1000</v>
      </c>
      <c r="L312" s="71">
        <f>VLOOKUP($I312,Materiały!$C:$K,4,0)</f>
        <v>39</v>
      </c>
      <c r="M312" s="71">
        <f t="shared" si="19"/>
        <v>3.9E-2</v>
      </c>
    </row>
    <row r="313" spans="1:13">
      <c r="A313" s="51" t="s">
        <v>1215</v>
      </c>
      <c r="B313" s="51" t="s">
        <v>86</v>
      </c>
      <c r="C313" s="51" t="s">
        <v>87</v>
      </c>
      <c r="D313" s="51" t="s">
        <v>341</v>
      </c>
      <c r="E313" s="71" t="s">
        <v>1151</v>
      </c>
      <c r="F313" s="71"/>
      <c r="G313" s="71">
        <v>1</v>
      </c>
      <c r="H313" s="71"/>
      <c r="I313" s="71" t="s">
        <v>565</v>
      </c>
      <c r="J313" s="71" t="str">
        <f>VLOOKUP(I313,Materiały!$C:$K,2,0)</f>
        <v>KALKA TERMOTRANSFEROWA 110X450 A100</v>
      </c>
      <c r="K313" s="71">
        <v>1000</v>
      </c>
      <c r="L313" s="71">
        <f>VLOOKUP($I313,Materiały!$C:$K,4,0)</f>
        <v>39</v>
      </c>
      <c r="M313" s="71">
        <f t="shared" si="19"/>
        <v>3.9E-2</v>
      </c>
    </row>
    <row r="314" spans="1:13">
      <c r="A314" s="51" t="s">
        <v>1216</v>
      </c>
      <c r="B314" s="51" t="s">
        <v>88</v>
      </c>
      <c r="C314" s="51" t="s">
        <v>89</v>
      </c>
      <c r="D314" s="51" t="s">
        <v>341</v>
      </c>
      <c r="E314" s="71" t="s">
        <v>1151</v>
      </c>
      <c r="F314" s="71"/>
      <c r="G314" s="71">
        <v>1</v>
      </c>
      <c r="H314" s="71"/>
      <c r="I314" s="71" t="s">
        <v>565</v>
      </c>
      <c r="J314" s="71" t="str">
        <f>VLOOKUP(I314,Materiały!$C:$K,2,0)</f>
        <v>KALKA TERMOTRANSFEROWA 110X450 A100</v>
      </c>
      <c r="K314" s="71">
        <v>1000</v>
      </c>
      <c r="L314" s="71">
        <f>VLOOKUP($I314,Materiały!$C:$K,4,0)</f>
        <v>39</v>
      </c>
      <c r="M314" s="71">
        <f t="shared" si="19"/>
        <v>3.9E-2</v>
      </c>
    </row>
    <row r="315" spans="1:13">
      <c r="A315" s="51" t="s">
        <v>1217</v>
      </c>
      <c r="B315" s="51" t="s">
        <v>90</v>
      </c>
      <c r="C315" s="51" t="s">
        <v>91</v>
      </c>
      <c r="D315" s="51" t="s">
        <v>341</v>
      </c>
      <c r="E315" s="71" t="s">
        <v>1151</v>
      </c>
      <c r="F315" s="71"/>
      <c r="G315" s="71">
        <v>1</v>
      </c>
      <c r="H315" s="71"/>
      <c r="I315" s="71" t="s">
        <v>565</v>
      </c>
      <c r="J315" s="71" t="str">
        <f>VLOOKUP(I315,Materiały!$C:$K,2,0)</f>
        <v>KALKA TERMOTRANSFEROWA 110X450 A100</v>
      </c>
      <c r="K315" s="71">
        <v>1000</v>
      </c>
      <c r="L315" s="71">
        <f>VLOOKUP($I315,Materiały!$C:$K,4,0)</f>
        <v>39</v>
      </c>
      <c r="M315" s="71">
        <f t="shared" si="19"/>
        <v>3.9E-2</v>
      </c>
    </row>
    <row r="316" spans="1:13">
      <c r="A316" s="51" t="s">
        <v>1218</v>
      </c>
      <c r="B316" s="51" t="s">
        <v>92</v>
      </c>
      <c r="C316" s="51" t="s">
        <v>93</v>
      </c>
      <c r="D316" s="51" t="s">
        <v>341</v>
      </c>
      <c r="E316" s="71" t="s">
        <v>1151</v>
      </c>
      <c r="F316" s="71"/>
      <c r="G316" s="71">
        <v>1</v>
      </c>
      <c r="H316" s="71"/>
      <c r="I316" s="71" t="s">
        <v>565</v>
      </c>
      <c r="J316" s="71" t="str">
        <f>VLOOKUP(I316,Materiały!$C:$K,2,0)</f>
        <v>KALKA TERMOTRANSFEROWA 110X450 A100</v>
      </c>
      <c r="K316" s="71">
        <v>1000</v>
      </c>
      <c r="L316" s="71">
        <f>VLOOKUP($I316,Materiały!$C:$K,4,0)</f>
        <v>39</v>
      </c>
      <c r="M316" s="71">
        <f t="shared" si="19"/>
        <v>3.9E-2</v>
      </c>
    </row>
    <row r="317" spans="1:13">
      <c r="A317" s="51" t="s">
        <v>1219</v>
      </c>
      <c r="B317" s="51" t="s">
        <v>94</v>
      </c>
      <c r="C317" s="51" t="s">
        <v>95</v>
      </c>
      <c r="D317" s="51" t="s">
        <v>341</v>
      </c>
      <c r="E317" s="71" t="s">
        <v>1151</v>
      </c>
      <c r="F317" s="71"/>
      <c r="G317" s="71">
        <v>1</v>
      </c>
      <c r="H317" s="71"/>
      <c r="I317" s="71" t="s">
        <v>565</v>
      </c>
      <c r="J317" s="71" t="str">
        <f>VLOOKUP(I317,Materiały!$C:$K,2,0)</f>
        <v>KALKA TERMOTRANSFEROWA 110X450 A100</v>
      </c>
      <c r="K317" s="71">
        <v>1000</v>
      </c>
      <c r="L317" s="71">
        <f>VLOOKUP($I317,Materiały!$C:$K,4,0)</f>
        <v>39</v>
      </c>
      <c r="M317" s="71">
        <f t="shared" si="19"/>
        <v>3.9E-2</v>
      </c>
    </row>
    <row r="318" spans="1:13">
      <c r="A318" s="51" t="s">
        <v>1200</v>
      </c>
      <c r="B318" s="51" t="s">
        <v>96</v>
      </c>
      <c r="C318" s="51" t="s">
        <v>97</v>
      </c>
      <c r="D318" s="51" t="s">
        <v>341</v>
      </c>
      <c r="E318" s="71" t="s">
        <v>1151</v>
      </c>
      <c r="F318" s="71"/>
      <c r="G318" s="71">
        <v>1</v>
      </c>
      <c r="H318" s="71"/>
      <c r="I318" s="71" t="s">
        <v>565</v>
      </c>
      <c r="J318" s="71" t="str">
        <f>VLOOKUP(I318,Materiały!$C:$K,2,0)</f>
        <v>KALKA TERMOTRANSFEROWA 110X450 A100</v>
      </c>
      <c r="K318" s="71">
        <v>1000</v>
      </c>
      <c r="L318" s="71">
        <f>VLOOKUP($I318,Materiały!$C:$K,4,0)</f>
        <v>39</v>
      </c>
      <c r="M318" s="71">
        <f t="shared" si="19"/>
        <v>3.9E-2</v>
      </c>
    </row>
    <row r="319" spans="1:13">
      <c r="A319" s="51" t="s">
        <v>1201</v>
      </c>
      <c r="B319" s="51" t="s">
        <v>98</v>
      </c>
      <c r="C319" s="51" t="s">
        <v>99</v>
      </c>
      <c r="D319" s="51" t="s">
        <v>341</v>
      </c>
      <c r="E319" s="71" t="s">
        <v>1151</v>
      </c>
      <c r="F319" s="71"/>
      <c r="G319" s="71">
        <v>1</v>
      </c>
      <c r="H319" s="71"/>
      <c r="I319" s="71" t="s">
        <v>565</v>
      </c>
      <c r="J319" s="71" t="str">
        <f>VLOOKUP(I319,Materiały!$C:$K,2,0)</f>
        <v>KALKA TERMOTRANSFEROWA 110X450 A100</v>
      </c>
      <c r="K319" s="71">
        <v>1000</v>
      </c>
      <c r="L319" s="71">
        <f>VLOOKUP($I319,Materiały!$C:$K,4,0)</f>
        <v>39</v>
      </c>
      <c r="M319" s="71">
        <f t="shared" si="19"/>
        <v>3.9E-2</v>
      </c>
    </row>
    <row r="320" spans="1:13">
      <c r="A320" s="51" t="s">
        <v>1202</v>
      </c>
      <c r="B320" s="51" t="s">
        <v>100</v>
      </c>
      <c r="C320" s="51" t="s">
        <v>101</v>
      </c>
      <c r="D320" s="51" t="s">
        <v>341</v>
      </c>
      <c r="E320" s="71" t="s">
        <v>1151</v>
      </c>
      <c r="F320" s="71"/>
      <c r="G320" s="71">
        <v>1</v>
      </c>
      <c r="H320" s="71"/>
      <c r="I320" s="71" t="s">
        <v>565</v>
      </c>
      <c r="J320" s="71" t="str">
        <f>VLOOKUP(I320,Materiały!$C:$K,2,0)</f>
        <v>KALKA TERMOTRANSFEROWA 110X450 A100</v>
      </c>
      <c r="K320" s="71">
        <v>1000</v>
      </c>
      <c r="L320" s="71">
        <f>VLOOKUP($I320,Materiały!$C:$K,4,0)</f>
        <v>39</v>
      </c>
      <c r="M320" s="71">
        <f t="shared" si="19"/>
        <v>3.9E-2</v>
      </c>
    </row>
    <row r="321" spans="1:13">
      <c r="A321" s="51" t="s">
        <v>1203</v>
      </c>
      <c r="B321" s="51" t="s">
        <v>102</v>
      </c>
      <c r="C321" s="51" t="s">
        <v>103</v>
      </c>
      <c r="D321" s="51" t="s">
        <v>341</v>
      </c>
      <c r="E321" s="71" t="s">
        <v>1151</v>
      </c>
      <c r="F321" s="71"/>
      <c r="G321" s="71">
        <v>1</v>
      </c>
      <c r="H321" s="71"/>
      <c r="I321" s="71" t="s">
        <v>565</v>
      </c>
      <c r="J321" s="71" t="str">
        <f>VLOOKUP(I321,Materiały!$C:$K,2,0)</f>
        <v>KALKA TERMOTRANSFEROWA 110X450 A100</v>
      </c>
      <c r="K321" s="71">
        <v>1000</v>
      </c>
      <c r="L321" s="71">
        <f>VLOOKUP($I321,Materiały!$C:$K,4,0)</f>
        <v>39</v>
      </c>
      <c r="M321" s="71">
        <f t="shared" si="19"/>
        <v>3.9E-2</v>
      </c>
    </row>
    <row r="322" spans="1:13">
      <c r="A322" s="51" t="s">
        <v>1204</v>
      </c>
      <c r="B322" s="51" t="s">
        <v>104</v>
      </c>
      <c r="C322" s="51" t="s">
        <v>105</v>
      </c>
      <c r="D322" s="51" t="s">
        <v>341</v>
      </c>
      <c r="E322" s="71" t="s">
        <v>1151</v>
      </c>
      <c r="F322" s="71"/>
      <c r="G322" s="71">
        <v>1</v>
      </c>
      <c r="H322" s="71"/>
      <c r="I322" s="71" t="s">
        <v>565</v>
      </c>
      <c r="J322" s="71" t="str">
        <f>VLOOKUP(I322,Materiały!$C:$K,2,0)</f>
        <v>KALKA TERMOTRANSFEROWA 110X450 A100</v>
      </c>
      <c r="K322" s="71">
        <v>1000</v>
      </c>
      <c r="L322" s="71">
        <f>VLOOKUP($I322,Materiały!$C:$K,4,0)</f>
        <v>39</v>
      </c>
      <c r="M322" s="71">
        <f t="shared" si="19"/>
        <v>3.9E-2</v>
      </c>
    </row>
    <row r="323" spans="1:13">
      <c r="A323" s="51" t="s">
        <v>1205</v>
      </c>
      <c r="B323" s="51" t="s">
        <v>106</v>
      </c>
      <c r="C323" s="51" t="s">
        <v>107</v>
      </c>
      <c r="D323" s="51" t="s">
        <v>341</v>
      </c>
      <c r="E323" s="71" t="s">
        <v>1151</v>
      </c>
      <c r="F323" s="71"/>
      <c r="G323" s="71">
        <v>1</v>
      </c>
      <c r="H323" s="71"/>
      <c r="I323" s="71" t="s">
        <v>565</v>
      </c>
      <c r="J323" s="71" t="str">
        <f>VLOOKUP(I323,Materiały!$C:$K,2,0)</f>
        <v>KALKA TERMOTRANSFEROWA 110X450 A100</v>
      </c>
      <c r="K323" s="71">
        <v>1000</v>
      </c>
      <c r="L323" s="71">
        <f>VLOOKUP($I323,Materiały!$C:$K,4,0)</f>
        <v>39</v>
      </c>
      <c r="M323" s="71">
        <f t="shared" si="19"/>
        <v>3.9E-2</v>
      </c>
    </row>
    <row r="324" spans="1:13">
      <c r="A324" s="51" t="s">
        <v>1207</v>
      </c>
      <c r="B324" s="51" t="s">
        <v>108</v>
      </c>
      <c r="C324" s="51" t="s">
        <v>109</v>
      </c>
      <c r="D324" s="51" t="s">
        <v>341</v>
      </c>
      <c r="E324" s="71" t="s">
        <v>1151</v>
      </c>
      <c r="F324" s="71"/>
      <c r="G324" s="71">
        <v>1</v>
      </c>
      <c r="H324" s="71"/>
      <c r="I324" s="71" t="s">
        <v>565</v>
      </c>
      <c r="J324" s="71" t="str">
        <f>VLOOKUP(I324,Materiały!$C:$K,2,0)</f>
        <v>KALKA TERMOTRANSFEROWA 110X450 A100</v>
      </c>
      <c r="K324" s="71">
        <v>1000</v>
      </c>
      <c r="L324" s="71">
        <f>VLOOKUP($I324,Materiały!$C:$K,4,0)</f>
        <v>39</v>
      </c>
      <c r="M324" s="71">
        <f t="shared" si="19"/>
        <v>3.9E-2</v>
      </c>
    </row>
    <row r="325" spans="1:13">
      <c r="A325" s="51" t="s">
        <v>1206</v>
      </c>
      <c r="B325" s="51" t="s">
        <v>110</v>
      </c>
      <c r="C325" s="51" t="s">
        <v>111</v>
      </c>
      <c r="D325" s="51" t="s">
        <v>341</v>
      </c>
      <c r="E325" s="71" t="s">
        <v>1151</v>
      </c>
      <c r="F325" s="71"/>
      <c r="G325" s="71">
        <v>1</v>
      </c>
      <c r="H325" s="71"/>
      <c r="I325" s="71" t="s">
        <v>565</v>
      </c>
      <c r="J325" s="71" t="str">
        <f>VLOOKUP(I325,Materiały!$C:$K,2,0)</f>
        <v>KALKA TERMOTRANSFEROWA 110X450 A100</v>
      </c>
      <c r="K325" s="71">
        <v>1000</v>
      </c>
      <c r="L325" s="71">
        <f>VLOOKUP($I325,Materiały!$C:$K,4,0)</f>
        <v>39</v>
      </c>
      <c r="M325" s="71">
        <f t="shared" si="19"/>
        <v>3.9E-2</v>
      </c>
    </row>
    <row r="326" spans="1:13">
      <c r="A326" s="51" t="s">
        <v>1415</v>
      </c>
      <c r="B326" s="51" t="s">
        <v>280</v>
      </c>
      <c r="C326" s="51" t="s">
        <v>281</v>
      </c>
      <c r="D326" s="51" t="s">
        <v>341</v>
      </c>
      <c r="E326" s="71" t="s">
        <v>1151</v>
      </c>
      <c r="F326" s="71"/>
      <c r="G326" s="71">
        <v>1</v>
      </c>
      <c r="H326" s="71"/>
      <c r="I326" s="71" t="s">
        <v>565</v>
      </c>
      <c r="J326" s="71" t="str">
        <f>VLOOKUP(I326,Materiały!$C:$K,2,0)</f>
        <v>KALKA TERMOTRANSFEROWA 110X450 A100</v>
      </c>
      <c r="K326" s="71">
        <v>1000</v>
      </c>
      <c r="L326" s="71">
        <f>VLOOKUP($I326,Materiały!$C:$K,4,0)</f>
        <v>39</v>
      </c>
      <c r="M326" s="71">
        <f t="shared" si="19"/>
        <v>3.9E-2</v>
      </c>
    </row>
    <row r="327" spans="1:13">
      <c r="A327" s="51" t="s">
        <v>1416</v>
      </c>
      <c r="B327" s="51" t="s">
        <v>282</v>
      </c>
      <c r="C327" s="51" t="s">
        <v>283</v>
      </c>
      <c r="D327" s="51" t="s">
        <v>341</v>
      </c>
      <c r="E327" s="71" t="s">
        <v>1151</v>
      </c>
      <c r="F327" s="71"/>
      <c r="G327" s="71">
        <v>1</v>
      </c>
      <c r="H327" s="71"/>
      <c r="I327" s="71" t="s">
        <v>565</v>
      </c>
      <c r="J327" s="71" t="str">
        <f>VLOOKUP(I327,Materiały!$C:$K,2,0)</f>
        <v>KALKA TERMOTRANSFEROWA 110X450 A100</v>
      </c>
      <c r="K327" s="71">
        <v>1000</v>
      </c>
      <c r="L327" s="71">
        <f>VLOOKUP($I327,Materiały!$C:$K,4,0)</f>
        <v>39</v>
      </c>
      <c r="M327" s="71">
        <f t="shared" si="19"/>
        <v>3.9E-2</v>
      </c>
    </row>
    <row r="328" spans="1:13">
      <c r="A328" s="51" t="s">
        <v>1417</v>
      </c>
      <c r="B328" s="51" t="s">
        <v>284</v>
      </c>
      <c r="C328" s="51" t="s">
        <v>285</v>
      </c>
      <c r="D328" s="51" t="s">
        <v>341</v>
      </c>
      <c r="E328" s="71" t="s">
        <v>1151</v>
      </c>
      <c r="F328" s="71"/>
      <c r="G328" s="71">
        <v>1</v>
      </c>
      <c r="H328" s="71"/>
      <c r="I328" s="71" t="s">
        <v>565</v>
      </c>
      <c r="J328" s="71" t="str">
        <f>VLOOKUP(I328,Materiały!$C:$K,2,0)</f>
        <v>KALKA TERMOTRANSFEROWA 110X450 A100</v>
      </c>
      <c r="K328" s="71">
        <v>1000</v>
      </c>
      <c r="L328" s="71">
        <f>VLOOKUP($I328,Materiały!$C:$K,4,0)</f>
        <v>39</v>
      </c>
      <c r="M328" s="71">
        <f t="shared" si="19"/>
        <v>3.9E-2</v>
      </c>
    </row>
    <row r="329" spans="1:13">
      <c r="A329" s="51" t="s">
        <v>1418</v>
      </c>
      <c r="B329" s="51" t="s">
        <v>286</v>
      </c>
      <c r="C329" s="51" t="s">
        <v>287</v>
      </c>
      <c r="D329" s="51" t="s">
        <v>341</v>
      </c>
      <c r="E329" s="71" t="s">
        <v>1151</v>
      </c>
      <c r="F329" s="71"/>
      <c r="G329" s="71">
        <v>1</v>
      </c>
      <c r="H329" s="71"/>
      <c r="I329" s="71" t="s">
        <v>565</v>
      </c>
      <c r="J329" s="71" t="str">
        <f>VLOOKUP(I329,Materiały!$C:$K,2,0)</f>
        <v>KALKA TERMOTRANSFEROWA 110X450 A100</v>
      </c>
      <c r="K329" s="71">
        <v>1000</v>
      </c>
      <c r="L329" s="71">
        <f>VLOOKUP($I329,Materiały!$C:$K,4,0)</f>
        <v>39</v>
      </c>
      <c r="M329" s="71">
        <f t="shared" si="19"/>
        <v>3.9E-2</v>
      </c>
    </row>
    <row r="330" spans="1:13">
      <c r="A330" s="51" t="s">
        <v>1419</v>
      </c>
      <c r="B330" s="51" t="s">
        <v>288</v>
      </c>
      <c r="C330" s="51" t="s">
        <v>289</v>
      </c>
      <c r="D330" s="51" t="s">
        <v>341</v>
      </c>
      <c r="E330" s="71" t="s">
        <v>1151</v>
      </c>
      <c r="F330" s="71"/>
      <c r="G330" s="71">
        <v>1</v>
      </c>
      <c r="H330" s="71"/>
      <c r="I330" s="71" t="s">
        <v>565</v>
      </c>
      <c r="J330" s="71" t="str">
        <f>VLOOKUP(I330,Materiały!$C:$K,2,0)</f>
        <v>KALKA TERMOTRANSFEROWA 110X450 A100</v>
      </c>
      <c r="K330" s="71">
        <v>1000</v>
      </c>
      <c r="L330" s="71">
        <f>VLOOKUP($I330,Materiały!$C:$K,4,0)</f>
        <v>39</v>
      </c>
      <c r="M330" s="71">
        <f t="shared" si="19"/>
        <v>3.9E-2</v>
      </c>
    </row>
    <row r="331" spans="1:13">
      <c r="A331" s="51" t="s">
        <v>1224</v>
      </c>
      <c r="B331" s="51" t="s">
        <v>290</v>
      </c>
      <c r="C331" s="51" t="s">
        <v>291</v>
      </c>
      <c r="D331" s="51" t="s">
        <v>341</v>
      </c>
      <c r="E331" s="71" t="s">
        <v>1151</v>
      </c>
      <c r="F331" s="71"/>
      <c r="G331" s="71">
        <v>1</v>
      </c>
      <c r="H331" s="71"/>
      <c r="I331" s="71" t="s">
        <v>565</v>
      </c>
      <c r="J331" s="71" t="str">
        <f>VLOOKUP(I331,Materiały!$C:$K,2,0)</f>
        <v>KALKA TERMOTRANSFEROWA 110X450 A100</v>
      </c>
      <c r="K331" s="71">
        <v>1000</v>
      </c>
      <c r="L331" s="71">
        <f>VLOOKUP($I331,Materiały!$C:$K,4,0)</f>
        <v>39</v>
      </c>
      <c r="M331" s="71">
        <f t="shared" si="19"/>
        <v>3.9E-2</v>
      </c>
    </row>
    <row r="332" spans="1:13">
      <c r="B332" s="51" t="s">
        <v>292</v>
      </c>
      <c r="C332" s="51" t="s">
        <v>293</v>
      </c>
      <c r="D332" s="51" t="s">
        <v>341</v>
      </c>
      <c r="E332" s="71" t="s">
        <v>1151</v>
      </c>
      <c r="F332" s="71"/>
      <c r="G332" s="71">
        <v>1</v>
      </c>
      <c r="H332" s="71"/>
      <c r="I332" s="71" t="s">
        <v>565</v>
      </c>
      <c r="J332" s="71" t="str">
        <f>VLOOKUP(I332,Materiały!$C:$K,2,0)</f>
        <v>KALKA TERMOTRANSFEROWA 110X450 A100</v>
      </c>
      <c r="K332" s="71">
        <v>1000</v>
      </c>
      <c r="L332" s="71">
        <f>VLOOKUP($I332,Materiały!$C:$K,4,0)</f>
        <v>39</v>
      </c>
      <c r="M332" s="71">
        <f t="shared" si="19"/>
        <v>3.9E-2</v>
      </c>
    </row>
    <row r="333" spans="1:13">
      <c r="B333" s="51" t="s">
        <v>294</v>
      </c>
      <c r="C333" s="51" t="s">
        <v>295</v>
      </c>
      <c r="D333" s="51" t="s">
        <v>341</v>
      </c>
      <c r="E333" s="71" t="s">
        <v>1151</v>
      </c>
      <c r="F333" s="71"/>
      <c r="G333" s="71">
        <v>1</v>
      </c>
      <c r="H333" s="71"/>
      <c r="I333" s="71" t="s">
        <v>565</v>
      </c>
      <c r="J333" s="71" t="str">
        <f>VLOOKUP(I333,Materiały!$C:$K,2,0)</f>
        <v>KALKA TERMOTRANSFEROWA 110X450 A100</v>
      </c>
      <c r="K333" s="71">
        <v>1000</v>
      </c>
      <c r="L333" s="71">
        <f>VLOOKUP($I333,Materiały!$C:$K,4,0)</f>
        <v>39</v>
      </c>
      <c r="M333" s="71">
        <f t="shared" si="19"/>
        <v>3.9E-2</v>
      </c>
    </row>
    <row r="334" spans="1:13">
      <c r="B334" s="51" t="s">
        <v>296</v>
      </c>
      <c r="C334" s="51" t="s">
        <v>297</v>
      </c>
      <c r="D334" s="51" t="s">
        <v>341</v>
      </c>
      <c r="E334" s="71" t="s">
        <v>1151</v>
      </c>
      <c r="F334" s="71"/>
      <c r="G334" s="71">
        <v>1</v>
      </c>
      <c r="H334" s="71"/>
      <c r="I334" s="71" t="s">
        <v>565</v>
      </c>
      <c r="J334" s="71" t="str">
        <f>VLOOKUP(I334,Materiały!$C:$K,2,0)</f>
        <v>KALKA TERMOTRANSFEROWA 110X450 A100</v>
      </c>
      <c r="K334" s="71">
        <v>1000</v>
      </c>
      <c r="L334" s="71">
        <f>VLOOKUP($I334,Materiały!$C:$K,4,0)</f>
        <v>39</v>
      </c>
      <c r="M334" s="71">
        <f t="shared" si="19"/>
        <v>3.9E-2</v>
      </c>
    </row>
    <row r="335" spans="1:13">
      <c r="B335" s="51" t="s">
        <v>298</v>
      </c>
      <c r="C335" s="51" t="s">
        <v>299</v>
      </c>
      <c r="D335" s="51" t="s">
        <v>341</v>
      </c>
      <c r="E335" s="71" t="s">
        <v>1151</v>
      </c>
      <c r="F335" s="71"/>
      <c r="G335" s="71">
        <v>1</v>
      </c>
      <c r="H335" s="71"/>
      <c r="I335" s="71" t="s">
        <v>565</v>
      </c>
      <c r="J335" s="71" t="str">
        <f>VLOOKUP(I335,Materiały!$C:$K,2,0)</f>
        <v>KALKA TERMOTRANSFEROWA 110X450 A100</v>
      </c>
      <c r="K335" s="71">
        <v>1000</v>
      </c>
      <c r="L335" s="71">
        <f>VLOOKUP($I335,Materiały!$C:$K,4,0)</f>
        <v>39</v>
      </c>
      <c r="M335" s="71">
        <f t="shared" si="19"/>
        <v>3.9E-2</v>
      </c>
    </row>
    <row r="336" spans="1:13">
      <c r="B336" s="51" t="s">
        <v>300</v>
      </c>
      <c r="C336" s="51" t="s">
        <v>301</v>
      </c>
      <c r="D336" s="51" t="s">
        <v>341</v>
      </c>
      <c r="E336" s="71" t="s">
        <v>1151</v>
      </c>
      <c r="F336" s="71"/>
      <c r="G336" s="71">
        <v>1</v>
      </c>
      <c r="H336" s="71"/>
      <c r="I336" s="71" t="s">
        <v>565</v>
      </c>
      <c r="J336" s="71" t="str">
        <f>VLOOKUP(I336,Materiały!$C:$K,2,0)</f>
        <v>KALKA TERMOTRANSFEROWA 110X450 A100</v>
      </c>
      <c r="K336" s="71">
        <v>1000</v>
      </c>
      <c r="L336" s="71">
        <f>VLOOKUP($I336,Materiały!$C:$K,4,0)</f>
        <v>39</v>
      </c>
      <c r="M336" s="71">
        <f t="shared" si="19"/>
        <v>3.9E-2</v>
      </c>
    </row>
    <row r="337" spans="1:13">
      <c r="B337" s="51" t="s">
        <v>302</v>
      </c>
      <c r="C337" s="51" t="s">
        <v>303</v>
      </c>
      <c r="D337" s="51" t="s">
        <v>341</v>
      </c>
      <c r="E337" s="71" t="s">
        <v>1151</v>
      </c>
      <c r="F337" s="71"/>
      <c r="G337" s="71">
        <v>1</v>
      </c>
      <c r="H337" s="71"/>
      <c r="I337" s="71" t="s">
        <v>565</v>
      </c>
      <c r="J337" s="71" t="str">
        <f>VLOOKUP(I337,Materiały!$C:$K,2,0)</f>
        <v>KALKA TERMOTRANSFEROWA 110X450 A100</v>
      </c>
      <c r="K337" s="71">
        <v>1000</v>
      </c>
      <c r="L337" s="71">
        <f>VLOOKUP($I337,Materiały!$C:$K,4,0)</f>
        <v>39</v>
      </c>
      <c r="M337" s="71">
        <f t="shared" si="19"/>
        <v>3.9E-2</v>
      </c>
    </row>
    <row r="338" spans="1:13">
      <c r="B338" s="51" t="s">
        <v>304</v>
      </c>
      <c r="C338" s="51" t="s">
        <v>305</v>
      </c>
      <c r="E338" s="71" t="s">
        <v>1151</v>
      </c>
      <c r="F338" s="71"/>
      <c r="G338" s="71">
        <v>1</v>
      </c>
      <c r="H338" s="71"/>
      <c r="I338" s="71" t="s">
        <v>565</v>
      </c>
      <c r="J338" s="71" t="str">
        <f>VLOOKUP(I338,Materiały!$C:$K,2,0)</f>
        <v>KALKA TERMOTRANSFEROWA 110X450 A100</v>
      </c>
      <c r="K338" s="71">
        <v>1000</v>
      </c>
      <c r="L338" s="71">
        <f>VLOOKUP($I338,Materiały!$C:$K,4,0)</f>
        <v>39</v>
      </c>
      <c r="M338" s="71">
        <f t="shared" si="19"/>
        <v>3.9E-2</v>
      </c>
    </row>
    <row r="339" spans="1:13">
      <c r="A339" s="51" t="s">
        <v>1425</v>
      </c>
      <c r="B339" s="51" t="s">
        <v>112</v>
      </c>
      <c r="C339" s="51" t="s">
        <v>113</v>
      </c>
      <c r="E339" s="71" t="s">
        <v>1151</v>
      </c>
      <c r="F339" s="71"/>
      <c r="G339" s="71">
        <v>1</v>
      </c>
      <c r="H339" s="71"/>
      <c r="I339" s="71" t="s">
        <v>565</v>
      </c>
      <c r="J339" s="71" t="str">
        <f>VLOOKUP(I339,Materiały!$C:$K,2,0)</f>
        <v>KALKA TERMOTRANSFEROWA 110X450 A100</v>
      </c>
      <c r="K339" s="71">
        <v>1000</v>
      </c>
      <c r="L339" s="71">
        <f>VLOOKUP($I339,Materiały!$C:$K,4,0)</f>
        <v>39</v>
      </c>
      <c r="M339" s="71">
        <f t="shared" si="19"/>
        <v>3.9E-2</v>
      </c>
    </row>
    <row r="340" spans="1:13">
      <c r="A340" s="51" t="s">
        <v>1426</v>
      </c>
      <c r="B340" s="51" t="s">
        <v>114</v>
      </c>
      <c r="C340" s="51" t="s">
        <v>115</v>
      </c>
      <c r="E340" s="71" t="s">
        <v>1151</v>
      </c>
      <c r="F340" s="71"/>
      <c r="G340" s="71">
        <v>1</v>
      </c>
      <c r="H340" s="71"/>
      <c r="I340" s="71" t="s">
        <v>565</v>
      </c>
      <c r="J340" s="71" t="str">
        <f>VLOOKUP(I340,Materiały!$C:$K,2,0)</f>
        <v>KALKA TERMOTRANSFEROWA 110X450 A100</v>
      </c>
      <c r="K340" s="71">
        <v>1000</v>
      </c>
      <c r="L340" s="71">
        <f>VLOOKUP($I340,Materiały!$C:$K,4,0)</f>
        <v>39</v>
      </c>
      <c r="M340" s="71">
        <f t="shared" si="19"/>
        <v>3.9E-2</v>
      </c>
    </row>
    <row r="341" spans="1:13">
      <c r="A341" s="51" t="s">
        <v>1427</v>
      </c>
      <c r="B341" s="51" t="s">
        <v>132</v>
      </c>
      <c r="C341" s="51" t="s">
        <v>133</v>
      </c>
      <c r="E341" s="71" t="s">
        <v>1151</v>
      </c>
      <c r="F341" s="71"/>
      <c r="G341" s="71">
        <v>1</v>
      </c>
      <c r="H341" s="71"/>
      <c r="I341" s="71" t="s">
        <v>565</v>
      </c>
      <c r="J341" s="71" t="str">
        <f>VLOOKUP(I341,Materiały!$C:$K,2,0)</f>
        <v>KALKA TERMOTRANSFEROWA 110X450 A100</v>
      </c>
      <c r="K341" s="71">
        <v>1000</v>
      </c>
      <c r="L341" s="71">
        <f>VLOOKUP($I341,Materiały!$C:$K,4,0)</f>
        <v>39</v>
      </c>
      <c r="M341" s="71">
        <f t="shared" si="19"/>
        <v>3.9E-2</v>
      </c>
    </row>
    <row r="342" spans="1:13">
      <c r="A342" s="51" t="s">
        <v>1428</v>
      </c>
      <c r="B342" s="51" t="s">
        <v>134</v>
      </c>
      <c r="C342" s="51" t="s">
        <v>135</v>
      </c>
      <c r="E342" s="71" t="s">
        <v>1151</v>
      </c>
      <c r="F342" s="71"/>
      <c r="G342" s="71">
        <v>1</v>
      </c>
      <c r="H342" s="71"/>
      <c r="I342" s="71" t="s">
        <v>565</v>
      </c>
      <c r="J342" s="71" t="str">
        <f>VLOOKUP(I342,Materiały!$C:$K,2,0)</f>
        <v>KALKA TERMOTRANSFEROWA 110X450 A100</v>
      </c>
      <c r="K342" s="71">
        <v>1000</v>
      </c>
      <c r="L342" s="71">
        <f>VLOOKUP($I342,Materiały!$C:$K,4,0)</f>
        <v>39</v>
      </c>
      <c r="M342" s="71">
        <f t="shared" si="19"/>
        <v>3.9E-2</v>
      </c>
    </row>
    <row r="343" spans="1:13">
      <c r="A343" s="51" t="s">
        <v>1429</v>
      </c>
      <c r="B343" s="51" t="s">
        <v>136</v>
      </c>
      <c r="C343" s="51" t="s">
        <v>137</v>
      </c>
      <c r="E343" s="71" t="s">
        <v>1151</v>
      </c>
      <c r="F343" s="71"/>
      <c r="G343" s="71">
        <v>1</v>
      </c>
      <c r="H343" s="71"/>
      <c r="I343" s="71" t="s">
        <v>565</v>
      </c>
      <c r="J343" s="71" t="str">
        <f>VLOOKUP(I343,Materiały!$C:$K,2,0)</f>
        <v>KALKA TERMOTRANSFEROWA 110X450 A100</v>
      </c>
      <c r="K343" s="71">
        <v>1000</v>
      </c>
      <c r="L343" s="71">
        <f>VLOOKUP($I343,Materiały!$C:$K,4,0)</f>
        <v>39</v>
      </c>
      <c r="M343" s="71">
        <f t="shared" si="19"/>
        <v>3.9E-2</v>
      </c>
    </row>
    <row r="344" spans="1:13">
      <c r="A344" s="51" t="s">
        <v>1284</v>
      </c>
      <c r="B344" s="51" t="s">
        <v>138</v>
      </c>
      <c r="C344" s="51" t="s">
        <v>139</v>
      </c>
      <c r="E344" s="71" t="s">
        <v>1151</v>
      </c>
      <c r="F344" s="71"/>
      <c r="G344" s="71">
        <v>1</v>
      </c>
      <c r="H344" s="71"/>
      <c r="I344" s="71" t="s">
        <v>565</v>
      </c>
      <c r="J344" s="71" t="str">
        <f>VLOOKUP(I344,Materiały!$C:$K,2,0)</f>
        <v>KALKA TERMOTRANSFEROWA 110X450 A100</v>
      </c>
      <c r="K344" s="71">
        <v>1000</v>
      </c>
      <c r="L344" s="71">
        <f>VLOOKUP($I344,Materiały!$C:$K,4,0)</f>
        <v>39</v>
      </c>
      <c r="M344" s="71">
        <f t="shared" si="19"/>
        <v>3.9E-2</v>
      </c>
    </row>
    <row r="345" spans="1:13">
      <c r="A345" s="51" t="s">
        <v>1272</v>
      </c>
      <c r="E345" s="71" t="s">
        <v>1151</v>
      </c>
      <c r="F345" s="71"/>
      <c r="G345" s="71">
        <v>1</v>
      </c>
      <c r="H345" s="71"/>
      <c r="I345" s="71" t="s">
        <v>565</v>
      </c>
      <c r="J345" s="71" t="str">
        <f>VLOOKUP(I345,Materiały!$C:$K,2,0)</f>
        <v>KALKA TERMOTRANSFEROWA 110X450 A100</v>
      </c>
      <c r="K345" s="71">
        <v>1000</v>
      </c>
      <c r="L345" s="71">
        <f>VLOOKUP($I345,Materiały!$C:$K,4,0)</f>
        <v>39</v>
      </c>
      <c r="M345" s="71">
        <f t="shared" si="19"/>
        <v>3.9E-2</v>
      </c>
    </row>
    <row r="346" spans="1:13">
      <c r="A346" s="51" t="s">
        <v>1273</v>
      </c>
      <c r="E346" s="71" t="s">
        <v>1151</v>
      </c>
      <c r="F346" s="71"/>
      <c r="G346" s="71">
        <v>1</v>
      </c>
      <c r="H346" s="71"/>
      <c r="I346" s="71" t="s">
        <v>565</v>
      </c>
      <c r="J346" s="71" t="str">
        <f>VLOOKUP(I346,Materiały!$C:$K,2,0)</f>
        <v>KALKA TERMOTRANSFEROWA 110X450 A100</v>
      </c>
      <c r="K346" s="71">
        <v>1000</v>
      </c>
      <c r="L346" s="71">
        <f>VLOOKUP($I346,Materiały!$C:$K,4,0)</f>
        <v>39</v>
      </c>
      <c r="M346" s="71">
        <f t="shared" si="19"/>
        <v>3.9E-2</v>
      </c>
    </row>
    <row r="347" spans="1:13">
      <c r="A347" s="51" t="s">
        <v>1274</v>
      </c>
      <c r="E347" s="71" t="s">
        <v>1151</v>
      </c>
      <c r="F347" s="71"/>
      <c r="G347" s="71">
        <v>1</v>
      </c>
      <c r="H347" s="71"/>
      <c r="I347" s="71" t="s">
        <v>565</v>
      </c>
      <c r="J347" s="71" t="str">
        <f>VLOOKUP(I347,Materiały!$C:$K,2,0)</f>
        <v>KALKA TERMOTRANSFEROWA 110X450 A100</v>
      </c>
      <c r="K347" s="71">
        <v>1000</v>
      </c>
      <c r="L347" s="71">
        <f>VLOOKUP($I347,Materiały!$C:$K,4,0)</f>
        <v>39</v>
      </c>
      <c r="M347" s="71">
        <f t="shared" si="19"/>
        <v>3.9E-2</v>
      </c>
    </row>
    <row r="348" spans="1:13">
      <c r="A348" s="51" t="s">
        <v>1275</v>
      </c>
      <c r="E348" s="71" t="s">
        <v>1151</v>
      </c>
      <c r="F348" s="71"/>
      <c r="G348" s="71">
        <v>1</v>
      </c>
      <c r="H348" s="71"/>
      <c r="I348" s="71" t="s">
        <v>565</v>
      </c>
      <c r="J348" s="71" t="str">
        <f>VLOOKUP(I348,Materiały!$C:$K,2,0)</f>
        <v>KALKA TERMOTRANSFEROWA 110X450 A100</v>
      </c>
      <c r="K348" s="71">
        <v>1000</v>
      </c>
      <c r="L348" s="71">
        <f>VLOOKUP($I348,Materiały!$C:$K,4,0)</f>
        <v>39</v>
      </c>
      <c r="M348" s="71">
        <f t="shared" si="19"/>
        <v>3.9E-2</v>
      </c>
    </row>
    <row r="349" spans="1:13">
      <c r="A349" s="51" t="s">
        <v>1264</v>
      </c>
      <c r="B349" s="51" t="s">
        <v>116</v>
      </c>
      <c r="C349" s="51" t="s">
        <v>117</v>
      </c>
      <c r="E349" s="71" t="s">
        <v>1151</v>
      </c>
      <c r="F349" s="71"/>
      <c r="G349" s="71">
        <v>1</v>
      </c>
      <c r="H349" s="71"/>
      <c r="I349" s="71" t="s">
        <v>565</v>
      </c>
      <c r="J349" s="71" t="str">
        <f>VLOOKUP(I349,Materiały!$C:$K,2,0)</f>
        <v>KALKA TERMOTRANSFEROWA 110X450 A100</v>
      </c>
      <c r="K349" s="71">
        <v>1000</v>
      </c>
      <c r="L349" s="71">
        <f>VLOOKUP($I349,Materiały!$C:$K,4,0)</f>
        <v>39</v>
      </c>
      <c r="M349" s="71">
        <f t="shared" si="19"/>
        <v>3.9E-2</v>
      </c>
    </row>
    <row r="350" spans="1:13">
      <c r="A350" s="51" t="s">
        <v>1265</v>
      </c>
      <c r="B350" s="51" t="s">
        <v>118</v>
      </c>
      <c r="C350" s="51" t="s">
        <v>119</v>
      </c>
      <c r="E350" s="71" t="s">
        <v>1151</v>
      </c>
      <c r="F350" s="71"/>
      <c r="G350" s="71">
        <v>1</v>
      </c>
      <c r="H350" s="71"/>
      <c r="I350" s="71" t="s">
        <v>565</v>
      </c>
      <c r="J350" s="71" t="str">
        <f>VLOOKUP(I350,Materiały!$C:$K,2,0)</f>
        <v>KALKA TERMOTRANSFEROWA 110X450 A100</v>
      </c>
      <c r="K350" s="71">
        <v>1000</v>
      </c>
      <c r="L350" s="71">
        <f>VLOOKUP($I350,Materiały!$C:$K,4,0)</f>
        <v>39</v>
      </c>
      <c r="M350" s="71">
        <f t="shared" si="19"/>
        <v>3.9E-2</v>
      </c>
    </row>
    <row r="351" spans="1:13">
      <c r="A351" s="51" t="s">
        <v>1266</v>
      </c>
      <c r="B351" s="51" t="s">
        <v>120</v>
      </c>
      <c r="C351" s="51" t="s">
        <v>121</v>
      </c>
      <c r="E351" s="71" t="s">
        <v>1151</v>
      </c>
      <c r="F351" s="71"/>
      <c r="G351" s="71">
        <v>1</v>
      </c>
      <c r="H351" s="71"/>
      <c r="I351" s="71" t="s">
        <v>565</v>
      </c>
      <c r="J351" s="71" t="str">
        <f>VLOOKUP(I351,Materiały!$C:$K,2,0)</f>
        <v>KALKA TERMOTRANSFEROWA 110X450 A100</v>
      </c>
      <c r="K351" s="71">
        <v>1000</v>
      </c>
      <c r="L351" s="71">
        <f>VLOOKUP($I351,Materiały!$C:$K,4,0)</f>
        <v>39</v>
      </c>
      <c r="M351" s="71">
        <f t="shared" si="19"/>
        <v>3.9E-2</v>
      </c>
    </row>
    <row r="352" spans="1:13">
      <c r="A352" s="51" t="s">
        <v>1267</v>
      </c>
      <c r="B352" s="51" t="s">
        <v>122</v>
      </c>
      <c r="C352" s="51" t="s">
        <v>123</v>
      </c>
      <c r="E352" s="71" t="s">
        <v>1151</v>
      </c>
      <c r="F352" s="71"/>
      <c r="G352" s="71">
        <v>1</v>
      </c>
      <c r="H352" s="71"/>
      <c r="I352" s="71" t="s">
        <v>565</v>
      </c>
      <c r="J352" s="71" t="str">
        <f>VLOOKUP(I352,Materiały!$C:$K,2,0)</f>
        <v>KALKA TERMOTRANSFEROWA 110X450 A100</v>
      </c>
      <c r="K352" s="71">
        <v>1000</v>
      </c>
      <c r="L352" s="71">
        <f>VLOOKUP($I352,Materiały!$C:$K,4,0)</f>
        <v>39</v>
      </c>
      <c r="M352" s="71">
        <f t="shared" si="19"/>
        <v>3.9E-2</v>
      </c>
    </row>
    <row r="353" spans="1:13">
      <c r="A353" s="51" t="s">
        <v>1268</v>
      </c>
      <c r="B353" s="51" t="s">
        <v>124</v>
      </c>
      <c r="C353" s="51" t="s">
        <v>125</v>
      </c>
      <c r="E353" s="71" t="s">
        <v>1151</v>
      </c>
      <c r="F353" s="71"/>
      <c r="G353" s="71">
        <v>1</v>
      </c>
      <c r="H353" s="71"/>
      <c r="I353" s="71" t="s">
        <v>565</v>
      </c>
      <c r="J353" s="71" t="str">
        <f>VLOOKUP(I353,Materiały!$C:$K,2,0)</f>
        <v>KALKA TERMOTRANSFEROWA 110X450 A100</v>
      </c>
      <c r="K353" s="71">
        <v>1000</v>
      </c>
      <c r="L353" s="71">
        <f>VLOOKUP($I353,Materiały!$C:$K,4,0)</f>
        <v>39</v>
      </c>
      <c r="M353" s="71">
        <f t="shared" si="19"/>
        <v>3.9E-2</v>
      </c>
    </row>
    <row r="354" spans="1:13">
      <c r="A354" s="51" t="s">
        <v>1269</v>
      </c>
      <c r="B354" s="51" t="s">
        <v>126</v>
      </c>
      <c r="C354" s="51" t="s">
        <v>127</v>
      </c>
      <c r="E354" s="71" t="s">
        <v>1151</v>
      </c>
      <c r="F354" s="71"/>
      <c r="G354" s="71">
        <v>1</v>
      </c>
      <c r="H354" s="71"/>
      <c r="I354" s="71" t="s">
        <v>565</v>
      </c>
      <c r="J354" s="71" t="str">
        <f>VLOOKUP(I354,Materiały!$C:$K,2,0)</f>
        <v>KALKA TERMOTRANSFEROWA 110X450 A100</v>
      </c>
      <c r="K354" s="71">
        <v>1000</v>
      </c>
      <c r="L354" s="71">
        <f>VLOOKUP($I354,Materiały!$C:$K,4,0)</f>
        <v>39</v>
      </c>
      <c r="M354" s="71">
        <f t="shared" si="19"/>
        <v>3.9E-2</v>
      </c>
    </row>
    <row r="355" spans="1:13">
      <c r="A355" s="51" t="s">
        <v>1270</v>
      </c>
      <c r="B355" s="51" t="s">
        <v>128</v>
      </c>
      <c r="C355" s="51" t="s">
        <v>129</v>
      </c>
      <c r="E355" s="71" t="s">
        <v>1151</v>
      </c>
      <c r="F355" s="71"/>
      <c r="G355" s="71">
        <v>1</v>
      </c>
      <c r="H355" s="71"/>
      <c r="I355" s="71" t="s">
        <v>565</v>
      </c>
      <c r="J355" s="71" t="str">
        <f>VLOOKUP(I355,Materiały!$C:$K,2,0)</f>
        <v>KALKA TERMOTRANSFEROWA 110X450 A100</v>
      </c>
      <c r="K355" s="71">
        <v>1000</v>
      </c>
      <c r="L355" s="71">
        <f>VLOOKUP($I355,Materiały!$C:$K,4,0)</f>
        <v>39</v>
      </c>
      <c r="M355" s="71">
        <f t="shared" si="19"/>
        <v>3.9E-2</v>
      </c>
    </row>
    <row r="356" spans="1:13">
      <c r="A356" s="51" t="s">
        <v>1271</v>
      </c>
      <c r="B356" s="51" t="s">
        <v>130</v>
      </c>
      <c r="C356" s="51" t="s">
        <v>131</v>
      </c>
      <c r="E356" s="71" t="s">
        <v>1151</v>
      </c>
      <c r="F356" s="71"/>
      <c r="G356" s="71">
        <v>1</v>
      </c>
      <c r="H356" s="71"/>
      <c r="I356" s="71" t="s">
        <v>565</v>
      </c>
      <c r="J356" s="71" t="str">
        <f>VLOOKUP(I356,Materiały!$C:$K,2,0)</f>
        <v>KALKA TERMOTRANSFEROWA 110X450 A100</v>
      </c>
      <c r="K356" s="71">
        <v>1000</v>
      </c>
      <c r="L356" s="71">
        <f>VLOOKUP($I356,Materiały!$C:$K,4,0)</f>
        <v>39</v>
      </c>
      <c r="M356" s="71">
        <f t="shared" si="19"/>
        <v>3.9E-2</v>
      </c>
    </row>
    <row r="357" spans="1:13">
      <c r="A357" s="51" t="s">
        <v>1276</v>
      </c>
      <c r="E357" s="71" t="s">
        <v>1151</v>
      </c>
      <c r="F357" s="71"/>
      <c r="G357" s="71">
        <v>1</v>
      </c>
      <c r="H357" s="71"/>
      <c r="I357" s="71" t="s">
        <v>565</v>
      </c>
      <c r="J357" s="71" t="str">
        <f>VLOOKUP(I357,Materiały!$C:$K,2,0)</f>
        <v>KALKA TERMOTRANSFEROWA 110X450 A100</v>
      </c>
      <c r="K357" s="71">
        <v>1000</v>
      </c>
      <c r="L357" s="71">
        <f>VLOOKUP($I357,Materiały!$C:$K,4,0)</f>
        <v>39</v>
      </c>
      <c r="M357" s="71">
        <f t="shared" si="19"/>
        <v>3.9E-2</v>
      </c>
    </row>
    <row r="358" spans="1:13">
      <c r="A358" s="51" t="s">
        <v>1277</v>
      </c>
      <c r="E358" s="71" t="s">
        <v>1151</v>
      </c>
      <c r="F358" s="71"/>
      <c r="G358" s="71">
        <v>1</v>
      </c>
      <c r="H358" s="71"/>
      <c r="I358" s="71" t="s">
        <v>565</v>
      </c>
      <c r="J358" s="71" t="str">
        <f>VLOOKUP(I358,Materiały!$C:$K,2,0)</f>
        <v>KALKA TERMOTRANSFEROWA 110X450 A100</v>
      </c>
      <c r="K358" s="71">
        <v>1000</v>
      </c>
      <c r="L358" s="71">
        <f>VLOOKUP($I358,Materiały!$C:$K,4,0)</f>
        <v>39</v>
      </c>
      <c r="M358" s="71">
        <f t="shared" si="19"/>
        <v>3.9E-2</v>
      </c>
    </row>
    <row r="359" spans="1:13">
      <c r="A359" s="51" t="s">
        <v>1278</v>
      </c>
      <c r="E359" s="71" t="s">
        <v>1151</v>
      </c>
      <c r="F359" s="71"/>
      <c r="G359" s="71">
        <v>1</v>
      </c>
      <c r="H359" s="71"/>
      <c r="I359" s="71" t="s">
        <v>565</v>
      </c>
      <c r="J359" s="71" t="str">
        <f>VLOOKUP(I359,Materiały!$C:$K,2,0)</f>
        <v>KALKA TERMOTRANSFEROWA 110X450 A100</v>
      </c>
      <c r="K359" s="71">
        <v>1000</v>
      </c>
      <c r="L359" s="71">
        <f>VLOOKUP($I359,Materiały!$C:$K,4,0)</f>
        <v>39</v>
      </c>
      <c r="M359" s="71">
        <f t="shared" si="19"/>
        <v>3.9E-2</v>
      </c>
    </row>
    <row r="360" spans="1:13">
      <c r="A360" s="51" t="s">
        <v>1279</v>
      </c>
      <c r="E360" s="71" t="s">
        <v>1151</v>
      </c>
      <c r="F360" s="71"/>
      <c r="G360" s="71">
        <v>1</v>
      </c>
      <c r="H360" s="71"/>
      <c r="I360" s="71" t="s">
        <v>565</v>
      </c>
      <c r="J360" s="71" t="str">
        <f>VLOOKUP(I360,Materiały!$C:$K,2,0)</f>
        <v>KALKA TERMOTRANSFEROWA 110X450 A100</v>
      </c>
      <c r="K360" s="71">
        <v>1000</v>
      </c>
      <c r="L360" s="71">
        <f>VLOOKUP($I360,Materiały!$C:$K,4,0)</f>
        <v>39</v>
      </c>
      <c r="M360" s="71">
        <f t="shared" si="19"/>
        <v>3.9E-2</v>
      </c>
    </row>
    <row r="361" spans="1:13">
      <c r="A361" s="51" t="s">
        <v>1280</v>
      </c>
      <c r="E361" s="71" t="s">
        <v>1151</v>
      </c>
      <c r="F361" s="71"/>
      <c r="G361" s="71">
        <v>1</v>
      </c>
      <c r="H361" s="71"/>
      <c r="I361" s="71" t="s">
        <v>565</v>
      </c>
      <c r="J361" s="71" t="str">
        <f>VLOOKUP(I361,Materiały!$C:$K,2,0)</f>
        <v>KALKA TERMOTRANSFEROWA 110X450 A100</v>
      </c>
      <c r="K361" s="71">
        <v>1000</v>
      </c>
      <c r="L361" s="71">
        <f>VLOOKUP($I361,Materiały!$C:$K,4,0)</f>
        <v>39</v>
      </c>
      <c r="M361" s="71">
        <f t="shared" si="19"/>
        <v>3.9E-2</v>
      </c>
    </row>
    <row r="362" spans="1:13">
      <c r="A362" s="51" t="s">
        <v>1281</v>
      </c>
      <c r="E362" s="71" t="s">
        <v>1151</v>
      </c>
      <c r="F362" s="71"/>
      <c r="G362" s="71">
        <v>1</v>
      </c>
      <c r="H362" s="71"/>
      <c r="I362" s="71" t="s">
        <v>565</v>
      </c>
      <c r="J362" s="71" t="str">
        <f>VLOOKUP(I362,Materiały!$C:$K,2,0)</f>
        <v>KALKA TERMOTRANSFEROWA 110X450 A100</v>
      </c>
      <c r="K362" s="71">
        <v>1000</v>
      </c>
      <c r="L362" s="71">
        <f>VLOOKUP($I362,Materiały!$C:$K,4,0)</f>
        <v>39</v>
      </c>
      <c r="M362" s="71">
        <f t="shared" si="19"/>
        <v>3.9E-2</v>
      </c>
    </row>
    <row r="363" spans="1:13">
      <c r="A363" s="51" t="s">
        <v>1282</v>
      </c>
      <c r="E363" s="71" t="s">
        <v>1151</v>
      </c>
      <c r="F363" s="71"/>
      <c r="G363" s="71">
        <v>1</v>
      </c>
      <c r="H363" s="71"/>
      <c r="I363" s="71" t="s">
        <v>565</v>
      </c>
      <c r="J363" s="71" t="str">
        <f>VLOOKUP(I363,Materiały!$C:$K,2,0)</f>
        <v>KALKA TERMOTRANSFEROWA 110X450 A100</v>
      </c>
      <c r="K363" s="71">
        <v>1000</v>
      </c>
      <c r="L363" s="71">
        <f>VLOOKUP($I363,Materiały!$C:$K,4,0)</f>
        <v>39</v>
      </c>
      <c r="M363" s="71">
        <f t="shared" si="19"/>
        <v>3.9E-2</v>
      </c>
    </row>
    <row r="364" spans="1:13">
      <c r="A364" s="51" t="s">
        <v>1283</v>
      </c>
      <c r="E364" s="71" t="s">
        <v>1151</v>
      </c>
      <c r="F364" s="71"/>
      <c r="G364" s="71">
        <v>1</v>
      </c>
      <c r="H364" s="71"/>
      <c r="I364" s="71" t="s">
        <v>565</v>
      </c>
      <c r="J364" s="71" t="str">
        <f>VLOOKUP(I364,Materiały!$C:$K,2,0)</f>
        <v>KALKA TERMOTRANSFEROWA 110X450 A100</v>
      </c>
      <c r="K364" s="71">
        <v>1000</v>
      </c>
      <c r="L364" s="71">
        <f>VLOOKUP($I364,Materiały!$C:$K,4,0)</f>
        <v>39</v>
      </c>
      <c r="M364" s="71">
        <f t="shared" si="19"/>
        <v>3.9E-2</v>
      </c>
    </row>
    <row r="365" spans="1:13">
      <c r="A365" s="51" t="s">
        <v>1244</v>
      </c>
      <c r="E365" s="71" t="s">
        <v>1151</v>
      </c>
      <c r="F365" s="71"/>
      <c r="G365" s="71">
        <v>1</v>
      </c>
      <c r="H365" s="71"/>
      <c r="I365" s="71" t="s">
        <v>565</v>
      </c>
      <c r="J365" s="71" t="str">
        <f>VLOOKUP(I365,Materiały!$C:$K,2,0)</f>
        <v>KALKA TERMOTRANSFEROWA 110X450 A100</v>
      </c>
      <c r="K365" s="71">
        <v>1000</v>
      </c>
      <c r="L365" s="71">
        <f>VLOOKUP($I365,Materiały!$C:$K,4,0)</f>
        <v>39</v>
      </c>
      <c r="M365" s="71">
        <f t="shared" ref="M365:M428" si="20">L365*(G365/K365)</f>
        <v>3.9E-2</v>
      </c>
    </row>
    <row r="366" spans="1:13">
      <c r="A366" s="51" t="s">
        <v>1245</v>
      </c>
      <c r="E366" s="71" t="s">
        <v>1151</v>
      </c>
      <c r="F366" s="71"/>
      <c r="G366" s="71">
        <v>1</v>
      </c>
      <c r="H366" s="71"/>
      <c r="I366" s="71" t="s">
        <v>565</v>
      </c>
      <c r="J366" s="71" t="str">
        <f>VLOOKUP(I366,Materiały!$C:$K,2,0)</f>
        <v>KALKA TERMOTRANSFEROWA 110X450 A100</v>
      </c>
      <c r="K366" s="71">
        <v>1000</v>
      </c>
      <c r="L366" s="71">
        <f>VLOOKUP($I366,Materiały!$C:$K,4,0)</f>
        <v>39</v>
      </c>
      <c r="M366" s="71">
        <f t="shared" si="20"/>
        <v>3.9E-2</v>
      </c>
    </row>
    <row r="367" spans="1:13">
      <c r="A367" s="51" t="s">
        <v>1246</v>
      </c>
      <c r="E367" s="71" t="s">
        <v>1151</v>
      </c>
      <c r="F367" s="71"/>
      <c r="G367" s="71">
        <v>1</v>
      </c>
      <c r="H367" s="71"/>
      <c r="I367" s="71" t="s">
        <v>565</v>
      </c>
      <c r="J367" s="71" t="str">
        <f>VLOOKUP(I367,Materiały!$C:$K,2,0)</f>
        <v>KALKA TERMOTRANSFEROWA 110X450 A100</v>
      </c>
      <c r="K367" s="71">
        <v>1000</v>
      </c>
      <c r="L367" s="71">
        <f>VLOOKUP($I367,Materiały!$C:$K,4,0)</f>
        <v>39</v>
      </c>
      <c r="M367" s="71">
        <f t="shared" si="20"/>
        <v>3.9E-2</v>
      </c>
    </row>
    <row r="368" spans="1:13">
      <c r="A368" s="51" t="s">
        <v>1247</v>
      </c>
      <c r="E368" s="71" t="s">
        <v>1151</v>
      </c>
      <c r="F368" s="71"/>
      <c r="G368" s="71">
        <v>1</v>
      </c>
      <c r="H368" s="71"/>
      <c r="I368" s="71" t="s">
        <v>565</v>
      </c>
      <c r="J368" s="71" t="str">
        <f>VLOOKUP(I368,Materiały!$C:$K,2,0)</f>
        <v>KALKA TERMOTRANSFEROWA 110X450 A100</v>
      </c>
      <c r="K368" s="71">
        <v>1000</v>
      </c>
      <c r="L368" s="71">
        <f>VLOOKUP($I368,Materiały!$C:$K,4,0)</f>
        <v>39</v>
      </c>
      <c r="M368" s="71">
        <f t="shared" si="20"/>
        <v>3.9E-2</v>
      </c>
    </row>
    <row r="369" spans="1:13">
      <c r="A369" s="51" t="s">
        <v>1248</v>
      </c>
      <c r="E369" s="71" t="s">
        <v>1151</v>
      </c>
      <c r="F369" s="71"/>
      <c r="G369" s="71">
        <v>1</v>
      </c>
      <c r="H369" s="71"/>
      <c r="I369" s="71" t="s">
        <v>565</v>
      </c>
      <c r="J369" s="71" t="str">
        <f>VLOOKUP(I369,Materiały!$C:$K,2,0)</f>
        <v>KALKA TERMOTRANSFEROWA 110X450 A100</v>
      </c>
      <c r="K369" s="71">
        <v>1000</v>
      </c>
      <c r="L369" s="71">
        <f>VLOOKUP($I369,Materiały!$C:$K,4,0)</f>
        <v>39</v>
      </c>
      <c r="M369" s="71">
        <f t="shared" si="20"/>
        <v>3.9E-2</v>
      </c>
    </row>
    <row r="370" spans="1:13">
      <c r="A370" s="51" t="s">
        <v>1249</v>
      </c>
      <c r="E370" s="71" t="s">
        <v>1151</v>
      </c>
      <c r="F370" s="71"/>
      <c r="G370" s="71">
        <v>1</v>
      </c>
      <c r="H370" s="71"/>
      <c r="I370" s="71" t="s">
        <v>565</v>
      </c>
      <c r="J370" s="71" t="str">
        <f>VLOOKUP(I370,Materiały!$C:$K,2,0)</f>
        <v>KALKA TERMOTRANSFEROWA 110X450 A100</v>
      </c>
      <c r="K370" s="71">
        <v>1000</v>
      </c>
      <c r="L370" s="71">
        <f>VLOOKUP($I370,Materiały!$C:$K,4,0)</f>
        <v>39</v>
      </c>
      <c r="M370" s="71">
        <f t="shared" si="20"/>
        <v>3.9E-2</v>
      </c>
    </row>
    <row r="371" spans="1:13">
      <c r="A371" s="51" t="s">
        <v>1250</v>
      </c>
      <c r="E371" s="71" t="s">
        <v>1151</v>
      </c>
      <c r="F371" s="71"/>
      <c r="G371" s="71">
        <v>1</v>
      </c>
      <c r="H371" s="71"/>
      <c r="I371" s="71" t="s">
        <v>565</v>
      </c>
      <c r="J371" s="71" t="str">
        <f>VLOOKUP(I371,Materiały!$C:$K,2,0)</f>
        <v>KALKA TERMOTRANSFEROWA 110X450 A100</v>
      </c>
      <c r="K371" s="71">
        <v>1000</v>
      </c>
      <c r="L371" s="71">
        <f>VLOOKUP($I371,Materiały!$C:$K,4,0)</f>
        <v>39</v>
      </c>
      <c r="M371" s="71">
        <f t="shared" si="20"/>
        <v>3.9E-2</v>
      </c>
    </row>
    <row r="372" spans="1:13">
      <c r="A372" s="51" t="s">
        <v>1251</v>
      </c>
      <c r="E372" s="71" t="s">
        <v>1151</v>
      </c>
      <c r="F372" s="71"/>
      <c r="G372" s="71">
        <v>1</v>
      </c>
      <c r="H372" s="71"/>
      <c r="I372" s="71" t="s">
        <v>565</v>
      </c>
      <c r="J372" s="71" t="str">
        <f>VLOOKUP(I372,Materiały!$C:$K,2,0)</f>
        <v>KALKA TERMOTRANSFEROWA 110X450 A100</v>
      </c>
      <c r="K372" s="71">
        <v>1000</v>
      </c>
      <c r="L372" s="71">
        <f>VLOOKUP($I372,Materiały!$C:$K,4,0)</f>
        <v>39</v>
      </c>
      <c r="M372" s="71">
        <f t="shared" si="20"/>
        <v>3.9E-2</v>
      </c>
    </row>
    <row r="373" spans="1:13">
      <c r="A373" s="51" t="s">
        <v>1252</v>
      </c>
      <c r="E373" s="71" t="s">
        <v>1151</v>
      </c>
      <c r="F373" s="71"/>
      <c r="G373" s="71">
        <v>1</v>
      </c>
      <c r="H373" s="71"/>
      <c r="I373" s="71" t="s">
        <v>565</v>
      </c>
      <c r="J373" s="71" t="str">
        <f>VLOOKUP(I373,Materiały!$C:$K,2,0)</f>
        <v>KALKA TERMOTRANSFEROWA 110X450 A100</v>
      </c>
      <c r="K373" s="71">
        <v>1000</v>
      </c>
      <c r="L373" s="71">
        <f>VLOOKUP($I373,Materiały!$C:$K,4,0)</f>
        <v>39</v>
      </c>
      <c r="M373" s="71">
        <f t="shared" si="20"/>
        <v>3.9E-2</v>
      </c>
    </row>
    <row r="374" spans="1:13">
      <c r="A374" s="51" t="s">
        <v>1253</v>
      </c>
      <c r="E374" s="71" t="s">
        <v>1151</v>
      </c>
      <c r="F374" s="71"/>
      <c r="G374" s="71">
        <v>1</v>
      </c>
      <c r="H374" s="71"/>
      <c r="I374" s="71" t="s">
        <v>565</v>
      </c>
      <c r="J374" s="71" t="str">
        <f>VLOOKUP(I374,Materiały!$C:$K,2,0)</f>
        <v>KALKA TERMOTRANSFEROWA 110X450 A100</v>
      </c>
      <c r="K374" s="71">
        <v>1000</v>
      </c>
      <c r="L374" s="71">
        <f>VLOOKUP($I374,Materiały!$C:$K,4,0)</f>
        <v>39</v>
      </c>
      <c r="M374" s="71">
        <f t="shared" si="20"/>
        <v>3.9E-2</v>
      </c>
    </row>
    <row r="375" spans="1:13">
      <c r="A375" s="51" t="s">
        <v>1254</v>
      </c>
      <c r="E375" s="71" t="s">
        <v>1151</v>
      </c>
      <c r="F375" s="71"/>
      <c r="G375" s="71">
        <v>1</v>
      </c>
      <c r="H375" s="71"/>
      <c r="I375" s="71" t="s">
        <v>565</v>
      </c>
      <c r="J375" s="71" t="str">
        <f>VLOOKUP(I375,Materiały!$C:$K,2,0)</f>
        <v>KALKA TERMOTRANSFEROWA 110X450 A100</v>
      </c>
      <c r="K375" s="71">
        <v>1000</v>
      </c>
      <c r="L375" s="71">
        <f>VLOOKUP($I375,Materiały!$C:$K,4,0)</f>
        <v>39</v>
      </c>
      <c r="M375" s="71">
        <f t="shared" si="20"/>
        <v>3.9E-2</v>
      </c>
    </row>
    <row r="376" spans="1:13">
      <c r="A376" s="51" t="s">
        <v>1255</v>
      </c>
      <c r="E376" s="71" t="s">
        <v>1151</v>
      </c>
      <c r="F376" s="71"/>
      <c r="G376" s="71">
        <v>1</v>
      </c>
      <c r="H376" s="71"/>
      <c r="I376" s="71" t="s">
        <v>565</v>
      </c>
      <c r="J376" s="71" t="str">
        <f>VLOOKUP(I376,Materiały!$C:$K,2,0)</f>
        <v>KALKA TERMOTRANSFEROWA 110X450 A100</v>
      </c>
      <c r="K376" s="71">
        <v>1000</v>
      </c>
      <c r="L376" s="71">
        <f>VLOOKUP($I376,Materiały!$C:$K,4,0)</f>
        <v>39</v>
      </c>
      <c r="M376" s="71">
        <f t="shared" si="20"/>
        <v>3.9E-2</v>
      </c>
    </row>
    <row r="377" spans="1:13">
      <c r="A377" s="51" t="s">
        <v>1256</v>
      </c>
      <c r="E377" s="71" t="s">
        <v>1151</v>
      </c>
      <c r="F377" s="71"/>
      <c r="G377" s="71">
        <v>1</v>
      </c>
      <c r="H377" s="71"/>
      <c r="I377" s="71" t="s">
        <v>565</v>
      </c>
      <c r="J377" s="71" t="str">
        <f>VLOOKUP(I377,Materiały!$C:$K,2,0)</f>
        <v>KALKA TERMOTRANSFEROWA 110X450 A100</v>
      </c>
      <c r="K377" s="71">
        <v>1000</v>
      </c>
      <c r="L377" s="71">
        <f>VLOOKUP($I377,Materiały!$C:$K,4,0)</f>
        <v>39</v>
      </c>
      <c r="M377" s="71">
        <f t="shared" si="20"/>
        <v>3.9E-2</v>
      </c>
    </row>
    <row r="378" spans="1:13">
      <c r="A378" s="51" t="s">
        <v>1257</v>
      </c>
      <c r="E378" s="71" t="s">
        <v>1151</v>
      </c>
      <c r="F378" s="71"/>
      <c r="G378" s="71">
        <v>1</v>
      </c>
      <c r="H378" s="71"/>
      <c r="I378" s="71" t="s">
        <v>565</v>
      </c>
      <c r="J378" s="71" t="str">
        <f>VLOOKUP(I378,Materiały!$C:$K,2,0)</f>
        <v>KALKA TERMOTRANSFEROWA 110X450 A100</v>
      </c>
      <c r="K378" s="71">
        <v>1000</v>
      </c>
      <c r="L378" s="71">
        <f>VLOOKUP($I378,Materiały!$C:$K,4,0)</f>
        <v>39</v>
      </c>
      <c r="M378" s="71">
        <f t="shared" si="20"/>
        <v>3.9E-2</v>
      </c>
    </row>
    <row r="379" spans="1:13">
      <c r="A379" s="51" t="s">
        <v>1258</v>
      </c>
      <c r="E379" s="71" t="s">
        <v>1151</v>
      </c>
      <c r="F379" s="71"/>
      <c r="G379" s="71">
        <v>1</v>
      </c>
      <c r="H379" s="71"/>
      <c r="I379" s="71" t="s">
        <v>565</v>
      </c>
      <c r="J379" s="71" t="str">
        <f>VLOOKUP(I379,Materiały!$C:$K,2,0)</f>
        <v>KALKA TERMOTRANSFEROWA 110X450 A100</v>
      </c>
      <c r="K379" s="71">
        <v>1000</v>
      </c>
      <c r="L379" s="71">
        <f>VLOOKUP($I379,Materiały!$C:$K,4,0)</f>
        <v>39</v>
      </c>
      <c r="M379" s="71">
        <f t="shared" si="20"/>
        <v>3.9E-2</v>
      </c>
    </row>
    <row r="380" spans="1:13">
      <c r="A380" s="51" t="s">
        <v>1259</v>
      </c>
      <c r="E380" s="71" t="s">
        <v>1151</v>
      </c>
      <c r="F380" s="71"/>
      <c r="G380" s="71">
        <v>1</v>
      </c>
      <c r="H380" s="71"/>
      <c r="I380" s="71" t="s">
        <v>565</v>
      </c>
      <c r="J380" s="71" t="str">
        <f>VLOOKUP(I380,Materiały!$C:$K,2,0)</f>
        <v>KALKA TERMOTRANSFEROWA 110X450 A100</v>
      </c>
      <c r="K380" s="71">
        <v>1000</v>
      </c>
      <c r="L380" s="71">
        <f>VLOOKUP($I380,Materiały!$C:$K,4,0)</f>
        <v>39</v>
      </c>
      <c r="M380" s="71">
        <f t="shared" si="20"/>
        <v>3.9E-2</v>
      </c>
    </row>
    <row r="381" spans="1:13">
      <c r="A381" s="51" t="s">
        <v>1260</v>
      </c>
      <c r="E381" s="71" t="s">
        <v>1151</v>
      </c>
      <c r="F381" s="71"/>
      <c r="G381" s="71">
        <v>1</v>
      </c>
      <c r="H381" s="71"/>
      <c r="I381" s="71" t="s">
        <v>565</v>
      </c>
      <c r="J381" s="71" t="str">
        <f>VLOOKUP(I381,Materiały!$C:$K,2,0)</f>
        <v>KALKA TERMOTRANSFEROWA 110X450 A100</v>
      </c>
      <c r="K381" s="71">
        <v>1000</v>
      </c>
      <c r="L381" s="71">
        <f>VLOOKUP($I381,Materiały!$C:$K,4,0)</f>
        <v>39</v>
      </c>
      <c r="M381" s="71">
        <f t="shared" si="20"/>
        <v>3.9E-2</v>
      </c>
    </row>
    <row r="382" spans="1:13">
      <c r="A382" s="51" t="s">
        <v>1261</v>
      </c>
      <c r="E382" s="71" t="s">
        <v>1151</v>
      </c>
      <c r="F382" s="71"/>
      <c r="G382" s="71">
        <v>1</v>
      </c>
      <c r="H382" s="71"/>
      <c r="I382" s="71" t="s">
        <v>565</v>
      </c>
      <c r="J382" s="71" t="str">
        <f>VLOOKUP(I382,Materiały!$C:$K,2,0)</f>
        <v>KALKA TERMOTRANSFEROWA 110X450 A100</v>
      </c>
      <c r="K382" s="71">
        <v>1000</v>
      </c>
      <c r="L382" s="71">
        <f>VLOOKUP($I382,Materiały!$C:$K,4,0)</f>
        <v>39</v>
      </c>
      <c r="M382" s="71">
        <f t="shared" si="20"/>
        <v>3.9E-2</v>
      </c>
    </row>
    <row r="383" spans="1:13">
      <c r="A383" s="51" t="s">
        <v>1262</v>
      </c>
      <c r="E383" s="71" t="s">
        <v>1151</v>
      </c>
      <c r="F383" s="71"/>
      <c r="G383" s="71">
        <v>1</v>
      </c>
      <c r="H383" s="71"/>
      <c r="I383" s="71" t="s">
        <v>565</v>
      </c>
      <c r="J383" s="71" t="str">
        <f>VLOOKUP(I383,Materiały!$C:$K,2,0)</f>
        <v>KALKA TERMOTRANSFEROWA 110X450 A100</v>
      </c>
      <c r="K383" s="71">
        <v>1000</v>
      </c>
      <c r="L383" s="71">
        <f>VLOOKUP($I383,Materiały!$C:$K,4,0)</f>
        <v>39</v>
      </c>
      <c r="M383" s="71">
        <f t="shared" si="20"/>
        <v>3.9E-2</v>
      </c>
    </row>
    <row r="384" spans="1:13">
      <c r="A384" s="51" t="s">
        <v>1263</v>
      </c>
      <c r="E384" s="71" t="s">
        <v>1151</v>
      </c>
      <c r="F384" s="71"/>
      <c r="G384" s="71">
        <v>1</v>
      </c>
      <c r="H384" s="71"/>
      <c r="I384" s="71" t="s">
        <v>565</v>
      </c>
      <c r="J384" s="71" t="str">
        <f>VLOOKUP(I384,Materiały!$C:$K,2,0)</f>
        <v>KALKA TERMOTRANSFEROWA 110X450 A100</v>
      </c>
      <c r="K384" s="71">
        <v>1000</v>
      </c>
      <c r="L384" s="71">
        <f>VLOOKUP($I384,Materiały!$C:$K,4,0)</f>
        <v>39</v>
      </c>
      <c r="M384" s="71">
        <f t="shared" si="20"/>
        <v>3.9E-2</v>
      </c>
    </row>
    <row r="385" spans="1:13">
      <c r="A385" s="51" t="s">
        <v>1190</v>
      </c>
      <c r="B385" s="51" t="s">
        <v>140</v>
      </c>
      <c r="C385" s="51" t="s">
        <v>141</v>
      </c>
      <c r="D385" s="51" t="s">
        <v>1076</v>
      </c>
      <c r="E385" s="71" t="s">
        <v>1151</v>
      </c>
      <c r="F385" s="71"/>
      <c r="G385" s="71">
        <v>1</v>
      </c>
      <c r="H385" s="71"/>
      <c r="I385" s="71" t="s">
        <v>565</v>
      </c>
      <c r="J385" s="71" t="str">
        <f>VLOOKUP(I385,Materiały!$C:$K,2,0)</f>
        <v>KALKA TERMOTRANSFEROWA 110X450 A100</v>
      </c>
      <c r="K385" s="71">
        <v>1000</v>
      </c>
      <c r="L385" s="71">
        <f>VLOOKUP($I385,Materiały!$C:$K,4,0)</f>
        <v>39</v>
      </c>
      <c r="M385" s="71">
        <f t="shared" si="20"/>
        <v>3.9E-2</v>
      </c>
    </row>
    <row r="386" spans="1:13">
      <c r="A386" s="51" t="s">
        <v>1191</v>
      </c>
      <c r="B386" s="51" t="s">
        <v>142</v>
      </c>
      <c r="C386" s="51" t="s">
        <v>143</v>
      </c>
      <c r="D386" s="51" t="s">
        <v>1076</v>
      </c>
      <c r="E386" s="71" t="s">
        <v>1151</v>
      </c>
      <c r="F386" s="71"/>
      <c r="G386" s="71">
        <v>1</v>
      </c>
      <c r="H386" s="71"/>
      <c r="I386" s="71" t="s">
        <v>565</v>
      </c>
      <c r="J386" s="71" t="str">
        <f>VLOOKUP(I386,Materiały!$C:$K,2,0)</f>
        <v>KALKA TERMOTRANSFEROWA 110X450 A100</v>
      </c>
      <c r="K386" s="71">
        <v>1000</v>
      </c>
      <c r="L386" s="71">
        <f>VLOOKUP($I386,Materiały!$C:$K,4,0)</f>
        <v>39</v>
      </c>
      <c r="M386" s="71">
        <f t="shared" si="20"/>
        <v>3.9E-2</v>
      </c>
    </row>
    <row r="387" spans="1:13">
      <c r="A387" s="51" t="s">
        <v>1192</v>
      </c>
      <c r="B387" s="51" t="s">
        <v>144</v>
      </c>
      <c r="C387" s="51" t="s">
        <v>145</v>
      </c>
      <c r="D387" s="51" t="s">
        <v>1076</v>
      </c>
      <c r="E387" s="71" t="s">
        <v>1151</v>
      </c>
      <c r="F387" s="71"/>
      <c r="G387" s="71">
        <v>1</v>
      </c>
      <c r="H387" s="71"/>
      <c r="I387" s="71" t="s">
        <v>565</v>
      </c>
      <c r="J387" s="71" t="str">
        <f>VLOOKUP(I387,Materiały!$C:$K,2,0)</f>
        <v>KALKA TERMOTRANSFEROWA 110X450 A100</v>
      </c>
      <c r="K387" s="71">
        <v>1000</v>
      </c>
      <c r="L387" s="71">
        <f>VLOOKUP($I387,Materiały!$C:$K,4,0)</f>
        <v>39</v>
      </c>
      <c r="M387" s="71">
        <f t="shared" si="20"/>
        <v>3.9E-2</v>
      </c>
    </row>
    <row r="388" spans="1:13">
      <c r="A388" s="51" t="s">
        <v>1193</v>
      </c>
      <c r="B388" s="51" t="s">
        <v>146</v>
      </c>
      <c r="C388" s="51" t="s">
        <v>147</v>
      </c>
      <c r="D388" s="51" t="s">
        <v>1076</v>
      </c>
      <c r="E388" s="71" t="s">
        <v>1151</v>
      </c>
      <c r="F388" s="71"/>
      <c r="G388" s="71">
        <v>1</v>
      </c>
      <c r="H388" s="71"/>
      <c r="I388" s="71" t="s">
        <v>565</v>
      </c>
      <c r="J388" s="71" t="str">
        <f>VLOOKUP(I388,Materiały!$C:$K,2,0)</f>
        <v>KALKA TERMOTRANSFEROWA 110X450 A100</v>
      </c>
      <c r="K388" s="71">
        <v>1000</v>
      </c>
      <c r="L388" s="71">
        <f>VLOOKUP($I388,Materiały!$C:$K,4,0)</f>
        <v>39</v>
      </c>
      <c r="M388" s="71">
        <f t="shared" si="20"/>
        <v>3.9E-2</v>
      </c>
    </row>
    <row r="389" spans="1:13">
      <c r="A389" s="51" t="s">
        <v>1182</v>
      </c>
      <c r="B389" s="51" t="s">
        <v>148</v>
      </c>
      <c r="C389" s="51" t="s">
        <v>149</v>
      </c>
      <c r="D389" s="51" t="s">
        <v>1076</v>
      </c>
      <c r="E389" s="71" t="s">
        <v>1151</v>
      </c>
      <c r="F389" s="71"/>
      <c r="G389" s="71">
        <v>1</v>
      </c>
      <c r="H389" s="71"/>
      <c r="I389" s="71" t="s">
        <v>565</v>
      </c>
      <c r="J389" s="71" t="str">
        <f>VLOOKUP(I389,Materiały!$C:$K,2,0)</f>
        <v>KALKA TERMOTRANSFEROWA 110X450 A100</v>
      </c>
      <c r="K389" s="71">
        <v>1000</v>
      </c>
      <c r="L389" s="71">
        <f>VLOOKUP($I389,Materiały!$C:$K,4,0)</f>
        <v>39</v>
      </c>
      <c r="M389" s="71">
        <f t="shared" si="20"/>
        <v>3.9E-2</v>
      </c>
    </row>
    <row r="390" spans="1:13">
      <c r="A390" s="51" t="s">
        <v>1183</v>
      </c>
      <c r="B390" s="51" t="s">
        <v>150</v>
      </c>
      <c r="C390" s="51" t="s">
        <v>151</v>
      </c>
      <c r="D390" s="51" t="s">
        <v>1076</v>
      </c>
      <c r="E390" s="71" t="s">
        <v>1151</v>
      </c>
      <c r="F390" s="71"/>
      <c r="G390" s="71">
        <v>1</v>
      </c>
      <c r="H390" s="71"/>
      <c r="I390" s="71" t="s">
        <v>565</v>
      </c>
      <c r="J390" s="71" t="str">
        <f>VLOOKUP(I390,Materiały!$C:$K,2,0)</f>
        <v>KALKA TERMOTRANSFEROWA 110X450 A100</v>
      </c>
      <c r="K390" s="71">
        <v>1000</v>
      </c>
      <c r="L390" s="71">
        <f>VLOOKUP($I390,Materiały!$C:$K,4,0)</f>
        <v>39</v>
      </c>
      <c r="M390" s="71">
        <f t="shared" si="20"/>
        <v>3.9E-2</v>
      </c>
    </row>
    <row r="391" spans="1:13">
      <c r="A391" s="51" t="s">
        <v>1184</v>
      </c>
      <c r="B391" s="51" t="s">
        <v>152</v>
      </c>
      <c r="C391" s="51" t="s">
        <v>153</v>
      </c>
      <c r="D391" s="51" t="s">
        <v>1076</v>
      </c>
      <c r="E391" s="71" t="s">
        <v>1151</v>
      </c>
      <c r="F391" s="71"/>
      <c r="G391" s="71">
        <v>1</v>
      </c>
      <c r="H391" s="71"/>
      <c r="I391" s="71" t="s">
        <v>565</v>
      </c>
      <c r="J391" s="71" t="str">
        <f>VLOOKUP(I391,Materiały!$C:$K,2,0)</f>
        <v>KALKA TERMOTRANSFEROWA 110X450 A100</v>
      </c>
      <c r="K391" s="71">
        <v>1000</v>
      </c>
      <c r="L391" s="71">
        <f>VLOOKUP($I391,Materiały!$C:$K,4,0)</f>
        <v>39</v>
      </c>
      <c r="M391" s="71">
        <f t="shared" si="20"/>
        <v>3.9E-2</v>
      </c>
    </row>
    <row r="392" spans="1:13">
      <c r="A392" s="51" t="s">
        <v>1185</v>
      </c>
      <c r="B392" s="51" t="s">
        <v>154</v>
      </c>
      <c r="C392" s="51" t="s">
        <v>155</v>
      </c>
      <c r="D392" s="51" t="s">
        <v>1076</v>
      </c>
      <c r="E392" s="71" t="s">
        <v>1151</v>
      </c>
      <c r="F392" s="71"/>
      <c r="G392" s="71">
        <v>1</v>
      </c>
      <c r="H392" s="71"/>
      <c r="I392" s="71" t="s">
        <v>565</v>
      </c>
      <c r="J392" s="71" t="str">
        <f>VLOOKUP(I392,Materiały!$C:$K,2,0)</f>
        <v>KALKA TERMOTRANSFEROWA 110X450 A100</v>
      </c>
      <c r="K392" s="71">
        <v>1000</v>
      </c>
      <c r="L392" s="71">
        <f>VLOOKUP($I392,Materiały!$C:$K,4,0)</f>
        <v>39</v>
      </c>
      <c r="M392" s="71">
        <f t="shared" si="20"/>
        <v>3.9E-2</v>
      </c>
    </row>
    <row r="393" spans="1:13">
      <c r="A393" s="51" t="s">
        <v>1186</v>
      </c>
      <c r="B393" s="51" t="s">
        <v>156</v>
      </c>
      <c r="C393" s="51" t="s">
        <v>157</v>
      </c>
      <c r="D393" s="51" t="s">
        <v>1076</v>
      </c>
      <c r="E393" s="71" t="s">
        <v>1151</v>
      </c>
      <c r="F393" s="71"/>
      <c r="G393" s="71">
        <v>1</v>
      </c>
      <c r="H393" s="71"/>
      <c r="I393" s="71" t="s">
        <v>565</v>
      </c>
      <c r="J393" s="71" t="str">
        <f>VLOOKUP(I393,Materiały!$C:$K,2,0)</f>
        <v>KALKA TERMOTRANSFEROWA 110X450 A100</v>
      </c>
      <c r="K393" s="71">
        <v>1000</v>
      </c>
      <c r="L393" s="71">
        <f>VLOOKUP($I393,Materiały!$C:$K,4,0)</f>
        <v>39</v>
      </c>
      <c r="M393" s="71">
        <f t="shared" si="20"/>
        <v>3.9E-2</v>
      </c>
    </row>
    <row r="394" spans="1:13">
      <c r="A394" s="51" t="s">
        <v>1187</v>
      </c>
      <c r="B394" s="51" t="s">
        <v>158</v>
      </c>
      <c r="C394" s="51" t="s">
        <v>159</v>
      </c>
      <c r="D394" s="51" t="s">
        <v>1076</v>
      </c>
      <c r="E394" s="71" t="s">
        <v>1151</v>
      </c>
      <c r="F394" s="71"/>
      <c r="G394" s="71">
        <v>1</v>
      </c>
      <c r="H394" s="71"/>
      <c r="I394" s="71" t="s">
        <v>565</v>
      </c>
      <c r="J394" s="71" t="str">
        <f>VLOOKUP(I394,Materiały!$C:$K,2,0)</f>
        <v>KALKA TERMOTRANSFEROWA 110X450 A100</v>
      </c>
      <c r="K394" s="71">
        <v>1000</v>
      </c>
      <c r="L394" s="71">
        <f>VLOOKUP($I394,Materiały!$C:$K,4,0)</f>
        <v>39</v>
      </c>
      <c r="M394" s="71">
        <f t="shared" si="20"/>
        <v>3.9E-2</v>
      </c>
    </row>
    <row r="395" spans="1:13">
      <c r="A395" s="51" t="s">
        <v>1188</v>
      </c>
      <c r="B395" s="51" t="s">
        <v>160</v>
      </c>
      <c r="C395" s="51" t="s">
        <v>161</v>
      </c>
      <c r="D395" s="51" t="s">
        <v>1076</v>
      </c>
      <c r="E395" s="71" t="s">
        <v>1151</v>
      </c>
      <c r="F395" s="71"/>
      <c r="G395" s="71">
        <v>1</v>
      </c>
      <c r="H395" s="71"/>
      <c r="I395" s="71" t="s">
        <v>565</v>
      </c>
      <c r="J395" s="71" t="str">
        <f>VLOOKUP(I395,Materiały!$C:$K,2,0)</f>
        <v>KALKA TERMOTRANSFEROWA 110X450 A100</v>
      </c>
      <c r="K395" s="71">
        <v>1000</v>
      </c>
      <c r="L395" s="71">
        <f>VLOOKUP($I395,Materiały!$C:$K,4,0)</f>
        <v>39</v>
      </c>
      <c r="M395" s="71">
        <f t="shared" si="20"/>
        <v>3.9E-2</v>
      </c>
    </row>
    <row r="396" spans="1:13">
      <c r="A396" s="51" t="s">
        <v>1189</v>
      </c>
      <c r="B396" s="51" t="s">
        <v>162</v>
      </c>
      <c r="C396" s="51" t="s">
        <v>163</v>
      </c>
      <c r="D396" s="51" t="s">
        <v>1076</v>
      </c>
      <c r="E396" s="71" t="s">
        <v>1151</v>
      </c>
      <c r="F396" s="71"/>
      <c r="G396" s="71">
        <v>1</v>
      </c>
      <c r="H396" s="71"/>
      <c r="I396" s="71" t="s">
        <v>565</v>
      </c>
      <c r="J396" s="71" t="str">
        <f>VLOOKUP(I396,Materiały!$C:$K,2,0)</f>
        <v>KALKA TERMOTRANSFEROWA 110X450 A100</v>
      </c>
      <c r="K396" s="71">
        <v>1000</v>
      </c>
      <c r="L396" s="71">
        <f>VLOOKUP($I396,Materiały!$C:$K,4,0)</f>
        <v>39</v>
      </c>
      <c r="M396" s="71">
        <f t="shared" si="20"/>
        <v>3.9E-2</v>
      </c>
    </row>
    <row r="397" spans="1:13">
      <c r="A397" s="51" t="s">
        <v>1176</v>
      </c>
      <c r="B397" s="51" t="s">
        <v>164</v>
      </c>
      <c r="C397" s="51" t="s">
        <v>165</v>
      </c>
      <c r="D397" s="51" t="s">
        <v>1076</v>
      </c>
      <c r="E397" s="71" t="s">
        <v>1151</v>
      </c>
      <c r="F397" s="71"/>
      <c r="G397" s="71">
        <v>1</v>
      </c>
      <c r="H397" s="71"/>
      <c r="I397" s="71" t="s">
        <v>565</v>
      </c>
      <c r="J397" s="71" t="str">
        <f>VLOOKUP(I397,Materiały!$C:$K,2,0)</f>
        <v>KALKA TERMOTRANSFEROWA 110X450 A100</v>
      </c>
      <c r="K397" s="71">
        <v>1000</v>
      </c>
      <c r="L397" s="71">
        <f>VLOOKUP($I397,Materiały!$C:$K,4,0)</f>
        <v>39</v>
      </c>
      <c r="M397" s="71">
        <f t="shared" si="20"/>
        <v>3.9E-2</v>
      </c>
    </row>
    <row r="398" spans="1:13">
      <c r="A398" s="51" t="s">
        <v>1177</v>
      </c>
      <c r="B398" s="51" t="s">
        <v>166</v>
      </c>
      <c r="C398" s="51" t="s">
        <v>167</v>
      </c>
      <c r="D398" s="51" t="s">
        <v>1076</v>
      </c>
      <c r="E398" s="71" t="s">
        <v>1151</v>
      </c>
      <c r="F398" s="71"/>
      <c r="G398" s="71">
        <v>1</v>
      </c>
      <c r="H398" s="71"/>
      <c r="I398" s="71" t="s">
        <v>565</v>
      </c>
      <c r="J398" s="71" t="str">
        <f>VLOOKUP(I398,Materiały!$C:$K,2,0)</f>
        <v>KALKA TERMOTRANSFEROWA 110X450 A100</v>
      </c>
      <c r="K398" s="71">
        <v>1000</v>
      </c>
      <c r="L398" s="71">
        <f>VLOOKUP($I398,Materiały!$C:$K,4,0)</f>
        <v>39</v>
      </c>
      <c r="M398" s="71">
        <f t="shared" si="20"/>
        <v>3.9E-2</v>
      </c>
    </row>
    <row r="399" spans="1:13">
      <c r="A399" s="51" t="s">
        <v>1178</v>
      </c>
      <c r="B399" s="51" t="s">
        <v>168</v>
      </c>
      <c r="C399" s="51" t="s">
        <v>169</v>
      </c>
      <c r="D399" s="51" t="s">
        <v>1076</v>
      </c>
      <c r="E399" s="71" t="s">
        <v>1151</v>
      </c>
      <c r="F399" s="71"/>
      <c r="G399" s="71">
        <v>1</v>
      </c>
      <c r="H399" s="71"/>
      <c r="I399" s="71" t="s">
        <v>565</v>
      </c>
      <c r="J399" s="71" t="str">
        <f>VLOOKUP(I399,Materiały!$C:$K,2,0)</f>
        <v>KALKA TERMOTRANSFEROWA 110X450 A100</v>
      </c>
      <c r="K399" s="71">
        <v>1000</v>
      </c>
      <c r="L399" s="71">
        <f>VLOOKUP($I399,Materiały!$C:$K,4,0)</f>
        <v>39</v>
      </c>
      <c r="M399" s="71">
        <f t="shared" si="20"/>
        <v>3.9E-2</v>
      </c>
    </row>
    <row r="400" spans="1:13">
      <c r="A400" s="51" t="s">
        <v>1179</v>
      </c>
      <c r="B400" s="51" t="s">
        <v>170</v>
      </c>
      <c r="C400" s="51" t="s">
        <v>171</v>
      </c>
      <c r="D400" s="51" t="s">
        <v>1076</v>
      </c>
      <c r="E400" s="71" t="s">
        <v>1151</v>
      </c>
      <c r="F400" s="71"/>
      <c r="G400" s="71">
        <v>1</v>
      </c>
      <c r="H400" s="71"/>
      <c r="I400" s="71" t="s">
        <v>565</v>
      </c>
      <c r="J400" s="71" t="str">
        <f>VLOOKUP(I400,Materiały!$C:$K,2,0)</f>
        <v>KALKA TERMOTRANSFEROWA 110X450 A100</v>
      </c>
      <c r="K400" s="71">
        <v>1000</v>
      </c>
      <c r="L400" s="71">
        <f>VLOOKUP($I400,Materiały!$C:$K,4,0)</f>
        <v>39</v>
      </c>
      <c r="M400" s="71">
        <f t="shared" si="20"/>
        <v>3.9E-2</v>
      </c>
    </row>
    <row r="401" spans="1:13">
      <c r="A401" s="51" t="s">
        <v>1180</v>
      </c>
      <c r="B401" s="51" t="s">
        <v>172</v>
      </c>
      <c r="C401" s="51" t="s">
        <v>173</v>
      </c>
      <c r="D401" s="51" t="s">
        <v>1076</v>
      </c>
      <c r="E401" s="71" t="s">
        <v>1151</v>
      </c>
      <c r="F401" s="71"/>
      <c r="G401" s="71">
        <v>1</v>
      </c>
      <c r="H401" s="71"/>
      <c r="I401" s="71" t="s">
        <v>565</v>
      </c>
      <c r="J401" s="71" t="str">
        <f>VLOOKUP(I401,Materiały!$C:$K,2,0)</f>
        <v>KALKA TERMOTRANSFEROWA 110X450 A100</v>
      </c>
      <c r="K401" s="71">
        <v>1000</v>
      </c>
      <c r="L401" s="71">
        <f>VLOOKUP($I401,Materiały!$C:$K,4,0)</f>
        <v>39</v>
      </c>
      <c r="M401" s="71">
        <f t="shared" si="20"/>
        <v>3.9E-2</v>
      </c>
    </row>
    <row r="402" spans="1:13">
      <c r="A402" s="51" t="s">
        <v>1181</v>
      </c>
      <c r="B402" s="51" t="s">
        <v>174</v>
      </c>
      <c r="C402" s="51" t="s">
        <v>175</v>
      </c>
      <c r="D402" s="51" t="s">
        <v>1076</v>
      </c>
      <c r="E402" s="71" t="s">
        <v>1151</v>
      </c>
      <c r="F402" s="71"/>
      <c r="G402" s="71">
        <v>1</v>
      </c>
      <c r="H402" s="71"/>
      <c r="I402" s="71" t="s">
        <v>565</v>
      </c>
      <c r="J402" s="71" t="str">
        <f>VLOOKUP(I402,Materiały!$C:$K,2,0)</f>
        <v>KALKA TERMOTRANSFEROWA 110X450 A100</v>
      </c>
      <c r="K402" s="71">
        <v>1000</v>
      </c>
      <c r="L402" s="71">
        <f>VLOOKUP($I402,Materiały!$C:$K,4,0)</f>
        <v>39</v>
      </c>
      <c r="M402" s="71">
        <f t="shared" si="20"/>
        <v>3.9E-2</v>
      </c>
    </row>
    <row r="403" spans="1:13">
      <c r="A403" s="51" t="s">
        <v>1174</v>
      </c>
      <c r="B403" s="51" t="s">
        <v>176</v>
      </c>
      <c r="C403" s="51" t="s">
        <v>177</v>
      </c>
      <c r="D403" s="51" t="s">
        <v>1076</v>
      </c>
      <c r="E403" s="71" t="s">
        <v>1151</v>
      </c>
      <c r="F403" s="71"/>
      <c r="G403" s="71">
        <v>1</v>
      </c>
      <c r="H403" s="71"/>
      <c r="I403" s="71" t="s">
        <v>565</v>
      </c>
      <c r="J403" s="71" t="str">
        <f>VLOOKUP(I403,Materiały!$C:$K,2,0)</f>
        <v>KALKA TERMOTRANSFEROWA 110X450 A100</v>
      </c>
      <c r="K403" s="71">
        <v>1000</v>
      </c>
      <c r="L403" s="71">
        <f>VLOOKUP($I403,Materiały!$C:$K,4,0)</f>
        <v>39</v>
      </c>
      <c r="M403" s="71">
        <f t="shared" si="20"/>
        <v>3.9E-2</v>
      </c>
    </row>
    <row r="404" spans="1:13">
      <c r="A404" s="51" t="s">
        <v>1175</v>
      </c>
      <c r="B404" s="51" t="s">
        <v>178</v>
      </c>
      <c r="C404" s="51" t="s">
        <v>179</v>
      </c>
      <c r="D404" s="51" t="s">
        <v>1076</v>
      </c>
      <c r="E404" s="71" t="s">
        <v>1151</v>
      </c>
      <c r="F404" s="71"/>
      <c r="G404" s="71">
        <v>1</v>
      </c>
      <c r="H404" s="71"/>
      <c r="I404" s="71" t="s">
        <v>565</v>
      </c>
      <c r="J404" s="71" t="str">
        <f>VLOOKUP(I404,Materiały!$C:$K,2,0)</f>
        <v>KALKA TERMOTRANSFEROWA 110X450 A100</v>
      </c>
      <c r="K404" s="71">
        <v>1000</v>
      </c>
      <c r="L404" s="71">
        <f>VLOOKUP($I404,Materiały!$C:$K,4,0)</f>
        <v>39</v>
      </c>
      <c r="M404" s="71">
        <f t="shared" si="20"/>
        <v>3.9E-2</v>
      </c>
    </row>
    <row r="405" spans="1:13">
      <c r="A405" s="51" t="s">
        <v>1194</v>
      </c>
      <c r="B405" s="51" t="s">
        <v>180</v>
      </c>
      <c r="C405" s="51" t="s">
        <v>181</v>
      </c>
      <c r="D405" s="51" t="s">
        <v>1076</v>
      </c>
      <c r="E405" s="71" t="s">
        <v>1151</v>
      </c>
      <c r="F405" s="71"/>
      <c r="G405" s="71">
        <v>1</v>
      </c>
      <c r="H405" s="71"/>
      <c r="I405" s="71" t="s">
        <v>565</v>
      </c>
      <c r="J405" s="71" t="str">
        <f>VLOOKUP(I405,Materiały!$C:$K,2,0)</f>
        <v>KALKA TERMOTRANSFEROWA 110X450 A100</v>
      </c>
      <c r="K405" s="71">
        <v>1000</v>
      </c>
      <c r="L405" s="71">
        <f>VLOOKUP($I405,Materiały!$C:$K,4,0)</f>
        <v>39</v>
      </c>
      <c r="M405" s="71">
        <f t="shared" si="20"/>
        <v>3.9E-2</v>
      </c>
    </row>
    <row r="406" spans="1:13">
      <c r="A406" s="51" t="s">
        <v>1195</v>
      </c>
      <c r="B406" s="51" t="s">
        <v>182</v>
      </c>
      <c r="C406" s="51" t="s">
        <v>183</v>
      </c>
      <c r="D406" s="51" t="s">
        <v>1076</v>
      </c>
      <c r="E406" s="71" t="s">
        <v>1151</v>
      </c>
      <c r="F406" s="71"/>
      <c r="G406" s="71">
        <v>1</v>
      </c>
      <c r="H406" s="71"/>
      <c r="I406" s="71" t="s">
        <v>565</v>
      </c>
      <c r="J406" s="71" t="str">
        <f>VLOOKUP(I406,Materiały!$C:$K,2,0)</f>
        <v>KALKA TERMOTRANSFEROWA 110X450 A100</v>
      </c>
      <c r="K406" s="71">
        <v>1000</v>
      </c>
      <c r="L406" s="71">
        <f>VLOOKUP($I406,Materiały!$C:$K,4,0)</f>
        <v>39</v>
      </c>
      <c r="M406" s="71">
        <f t="shared" si="20"/>
        <v>3.9E-2</v>
      </c>
    </row>
    <row r="407" spans="1:13">
      <c r="A407" s="51" t="s">
        <v>1196</v>
      </c>
      <c r="B407" s="51" t="s">
        <v>184</v>
      </c>
      <c r="C407" s="51" t="s">
        <v>185</v>
      </c>
      <c r="D407" s="51" t="s">
        <v>1076</v>
      </c>
      <c r="E407" s="71" t="s">
        <v>1151</v>
      </c>
      <c r="F407" s="71"/>
      <c r="G407" s="71">
        <v>1</v>
      </c>
      <c r="H407" s="71"/>
      <c r="I407" s="71" t="s">
        <v>565</v>
      </c>
      <c r="J407" s="71" t="str">
        <f>VLOOKUP(I407,Materiały!$C:$K,2,0)</f>
        <v>KALKA TERMOTRANSFEROWA 110X450 A100</v>
      </c>
      <c r="K407" s="71">
        <v>1000</v>
      </c>
      <c r="L407" s="71">
        <f>VLOOKUP($I407,Materiały!$C:$K,4,0)</f>
        <v>39</v>
      </c>
      <c r="M407" s="71">
        <f t="shared" si="20"/>
        <v>3.9E-2</v>
      </c>
    </row>
    <row r="408" spans="1:13">
      <c r="A408" s="51" t="s">
        <v>1197</v>
      </c>
      <c r="B408" s="51" t="s">
        <v>186</v>
      </c>
      <c r="C408" s="51" t="s">
        <v>187</v>
      </c>
      <c r="D408" s="51" t="s">
        <v>1076</v>
      </c>
      <c r="E408" s="71" t="s">
        <v>1151</v>
      </c>
      <c r="F408" s="71"/>
      <c r="G408" s="71">
        <v>1</v>
      </c>
      <c r="H408" s="71"/>
      <c r="I408" s="71" t="s">
        <v>565</v>
      </c>
      <c r="J408" s="71" t="str">
        <f>VLOOKUP(I408,Materiały!$C:$K,2,0)</f>
        <v>KALKA TERMOTRANSFEROWA 110X450 A100</v>
      </c>
      <c r="K408" s="71">
        <v>1000</v>
      </c>
      <c r="L408" s="71">
        <f>VLOOKUP($I408,Materiały!$C:$K,4,0)</f>
        <v>39</v>
      </c>
      <c r="M408" s="71">
        <f t="shared" si="20"/>
        <v>3.9E-2</v>
      </c>
    </row>
    <row r="409" spans="1:13">
      <c r="A409" s="51" t="s">
        <v>1198</v>
      </c>
      <c r="B409" s="51" t="s">
        <v>188</v>
      </c>
      <c r="C409" s="51" t="s">
        <v>189</v>
      </c>
      <c r="D409" s="51" t="s">
        <v>1076</v>
      </c>
      <c r="E409" s="71" t="s">
        <v>1151</v>
      </c>
      <c r="F409" s="71"/>
      <c r="G409" s="71">
        <v>1</v>
      </c>
      <c r="H409" s="71"/>
      <c r="I409" s="71" t="s">
        <v>565</v>
      </c>
      <c r="J409" s="71" t="str">
        <f>VLOOKUP(I409,Materiały!$C:$K,2,0)</f>
        <v>KALKA TERMOTRANSFEROWA 110X450 A100</v>
      </c>
      <c r="K409" s="71">
        <v>1000</v>
      </c>
      <c r="L409" s="71">
        <f>VLOOKUP($I409,Materiały!$C:$K,4,0)</f>
        <v>39</v>
      </c>
      <c r="M409" s="71">
        <f t="shared" si="20"/>
        <v>3.9E-2</v>
      </c>
    </row>
    <row r="410" spans="1:13">
      <c r="A410" s="51" t="s">
        <v>1199</v>
      </c>
      <c r="B410" s="51" t="s">
        <v>190</v>
      </c>
      <c r="C410" s="51" t="s">
        <v>191</v>
      </c>
      <c r="D410" s="51" t="s">
        <v>1076</v>
      </c>
      <c r="E410" s="71" t="s">
        <v>1151</v>
      </c>
      <c r="F410" s="71"/>
      <c r="G410" s="71">
        <v>1</v>
      </c>
      <c r="H410" s="71"/>
      <c r="I410" s="71" t="s">
        <v>565</v>
      </c>
      <c r="J410" s="71" t="str">
        <f>VLOOKUP(I410,Materiały!$C:$K,2,0)</f>
        <v>KALKA TERMOTRANSFEROWA 110X450 A100</v>
      </c>
      <c r="K410" s="71">
        <v>1000</v>
      </c>
      <c r="L410" s="71">
        <f>VLOOKUP($I410,Materiały!$C:$K,4,0)</f>
        <v>39</v>
      </c>
      <c r="M410" s="71">
        <f t="shared" si="20"/>
        <v>3.9E-2</v>
      </c>
    </row>
    <row r="411" spans="1:13">
      <c r="A411" s="51" t="s">
        <v>1412</v>
      </c>
      <c r="E411" s="71" t="s">
        <v>1151</v>
      </c>
      <c r="F411" s="71"/>
      <c r="G411" s="71">
        <v>1</v>
      </c>
      <c r="H411" s="71"/>
      <c r="I411" s="71" t="s">
        <v>565</v>
      </c>
      <c r="J411" s="71" t="str">
        <f>VLOOKUP(I411,Materiały!$C:$K,2,0)</f>
        <v>KALKA TERMOTRANSFEROWA 110X450 A100</v>
      </c>
      <c r="K411" s="71">
        <v>1000</v>
      </c>
      <c r="L411" s="71">
        <f>VLOOKUP($I411,Materiały!$C:$K,4,0)</f>
        <v>39</v>
      </c>
      <c r="M411" s="71">
        <f t="shared" si="20"/>
        <v>3.9E-2</v>
      </c>
    </row>
    <row r="412" spans="1:13">
      <c r="A412" s="51" t="s">
        <v>1413</v>
      </c>
      <c r="E412" s="71" t="s">
        <v>1151</v>
      </c>
      <c r="F412" s="71"/>
      <c r="G412" s="71">
        <v>1</v>
      </c>
      <c r="H412" s="71"/>
      <c r="I412" s="71" t="s">
        <v>565</v>
      </c>
      <c r="J412" s="71" t="str">
        <f>VLOOKUP(I412,Materiały!$C:$K,2,0)</f>
        <v>KALKA TERMOTRANSFEROWA 110X450 A100</v>
      </c>
      <c r="K412" s="71">
        <v>1000</v>
      </c>
      <c r="L412" s="71">
        <f>VLOOKUP($I412,Materiały!$C:$K,4,0)</f>
        <v>39</v>
      </c>
      <c r="M412" s="71">
        <f t="shared" si="20"/>
        <v>3.9E-2</v>
      </c>
    </row>
    <row r="413" spans="1:13">
      <c r="A413" s="51" t="s">
        <v>1414</v>
      </c>
      <c r="E413" s="71" t="s">
        <v>1151</v>
      </c>
      <c r="F413" s="71"/>
      <c r="G413" s="71">
        <v>1</v>
      </c>
      <c r="H413" s="71"/>
      <c r="I413" s="71" t="s">
        <v>565</v>
      </c>
      <c r="J413" s="71" t="str">
        <f>VLOOKUP(I413,Materiały!$C:$K,2,0)</f>
        <v>KALKA TERMOTRANSFEROWA 110X450 A100</v>
      </c>
      <c r="K413" s="71">
        <v>1000</v>
      </c>
      <c r="L413" s="71">
        <f>VLOOKUP($I413,Materiały!$C:$K,4,0)</f>
        <v>39</v>
      </c>
      <c r="M413" s="71">
        <f t="shared" si="20"/>
        <v>3.9E-2</v>
      </c>
    </row>
    <row r="414" spans="1:13">
      <c r="A414" s="51" t="s">
        <v>1430</v>
      </c>
      <c r="E414" s="71" t="s">
        <v>1151</v>
      </c>
      <c r="F414" s="71"/>
      <c r="G414" s="71">
        <v>1</v>
      </c>
      <c r="H414" s="71"/>
      <c r="I414" s="71" t="s">
        <v>565</v>
      </c>
      <c r="J414" s="71" t="str">
        <f>VLOOKUP(I414,Materiały!$C:$K,2,0)</f>
        <v>KALKA TERMOTRANSFEROWA 110X450 A100</v>
      </c>
      <c r="K414" s="71">
        <v>1000</v>
      </c>
      <c r="L414" s="71">
        <f>VLOOKUP($I414,Materiały!$C:$K,4,0)</f>
        <v>39</v>
      </c>
      <c r="M414" s="71">
        <f t="shared" si="20"/>
        <v>3.9E-2</v>
      </c>
    </row>
    <row r="415" spans="1:13">
      <c r="A415" s="51" t="s">
        <v>1431</v>
      </c>
      <c r="E415" s="71" t="s">
        <v>1151</v>
      </c>
      <c r="F415" s="71"/>
      <c r="G415" s="71">
        <v>1</v>
      </c>
      <c r="H415" s="71"/>
      <c r="I415" s="71" t="s">
        <v>565</v>
      </c>
      <c r="J415" s="71" t="str">
        <f>VLOOKUP(I415,Materiały!$C:$K,2,0)</f>
        <v>KALKA TERMOTRANSFEROWA 110X450 A100</v>
      </c>
      <c r="K415" s="71">
        <v>1000</v>
      </c>
      <c r="L415" s="71">
        <f>VLOOKUP($I415,Materiały!$C:$K,4,0)</f>
        <v>39</v>
      </c>
      <c r="M415" s="71">
        <f t="shared" si="20"/>
        <v>3.9E-2</v>
      </c>
    </row>
    <row r="416" spans="1:13">
      <c r="A416" s="51" t="s">
        <v>1285</v>
      </c>
      <c r="E416" s="71" t="s">
        <v>1151</v>
      </c>
      <c r="F416" s="71"/>
      <c r="G416" s="71">
        <v>1</v>
      </c>
      <c r="H416" s="71"/>
      <c r="I416" s="71" t="s">
        <v>565</v>
      </c>
      <c r="J416" s="71" t="str">
        <f>VLOOKUP(I416,Materiały!$C:$K,2,0)</f>
        <v>KALKA TERMOTRANSFEROWA 110X450 A100</v>
      </c>
      <c r="K416" s="71">
        <v>1000</v>
      </c>
      <c r="L416" s="71">
        <f>VLOOKUP($I416,Materiały!$C:$K,4,0)</f>
        <v>39</v>
      </c>
      <c r="M416" s="71">
        <f t="shared" si="20"/>
        <v>3.9E-2</v>
      </c>
    </row>
    <row r="417" spans="1:13">
      <c r="A417" s="51" t="s">
        <v>1225</v>
      </c>
      <c r="E417" s="71" t="s">
        <v>1151</v>
      </c>
      <c r="F417" s="71"/>
      <c r="G417" s="71">
        <v>1</v>
      </c>
      <c r="H417" s="71"/>
      <c r="I417" s="71" t="s">
        <v>565</v>
      </c>
      <c r="J417" s="71" t="str">
        <f>VLOOKUP(I417,Materiały!$C:$K,2,0)</f>
        <v>KALKA TERMOTRANSFEROWA 110X450 A100</v>
      </c>
      <c r="K417" s="71">
        <v>1000</v>
      </c>
      <c r="L417" s="71">
        <f>VLOOKUP($I417,Materiały!$C:$K,4,0)</f>
        <v>39</v>
      </c>
      <c r="M417" s="71">
        <f t="shared" si="20"/>
        <v>3.9E-2</v>
      </c>
    </row>
    <row r="418" spans="1:13">
      <c r="A418" s="51" t="s">
        <v>1226</v>
      </c>
      <c r="E418" s="71" t="s">
        <v>1151</v>
      </c>
      <c r="F418" s="71"/>
      <c r="G418" s="71">
        <v>1</v>
      </c>
      <c r="H418" s="71"/>
      <c r="I418" s="71" t="s">
        <v>565</v>
      </c>
      <c r="J418" s="71" t="str">
        <f>VLOOKUP(I418,Materiały!$C:$K,2,0)</f>
        <v>KALKA TERMOTRANSFEROWA 110X450 A100</v>
      </c>
      <c r="K418" s="71">
        <v>1000</v>
      </c>
      <c r="L418" s="71">
        <f>VLOOKUP($I418,Materiały!$C:$K,4,0)</f>
        <v>39</v>
      </c>
      <c r="M418" s="71">
        <f t="shared" si="20"/>
        <v>3.9E-2</v>
      </c>
    </row>
    <row r="419" spans="1:13">
      <c r="A419" s="51" t="s">
        <v>1227</v>
      </c>
      <c r="E419" s="71" t="s">
        <v>1151</v>
      </c>
      <c r="F419" s="71"/>
      <c r="G419" s="71">
        <v>1</v>
      </c>
      <c r="H419" s="71"/>
      <c r="I419" s="71" t="s">
        <v>565</v>
      </c>
      <c r="J419" s="71" t="str">
        <f>VLOOKUP(I419,Materiały!$C:$K,2,0)</f>
        <v>KALKA TERMOTRANSFEROWA 110X450 A100</v>
      </c>
      <c r="K419" s="71">
        <v>1000</v>
      </c>
      <c r="L419" s="71">
        <f>VLOOKUP($I419,Materiały!$C:$K,4,0)</f>
        <v>39</v>
      </c>
      <c r="M419" s="71">
        <f t="shared" si="20"/>
        <v>3.9E-2</v>
      </c>
    </row>
    <row r="420" spans="1:13">
      <c r="A420" s="51" t="s">
        <v>1228</v>
      </c>
      <c r="E420" s="71" t="s">
        <v>1151</v>
      </c>
      <c r="F420" s="71"/>
      <c r="G420" s="71">
        <v>1</v>
      </c>
      <c r="H420" s="71"/>
      <c r="I420" s="71" t="s">
        <v>565</v>
      </c>
      <c r="J420" s="71" t="str">
        <f>VLOOKUP(I420,Materiały!$C:$K,2,0)</f>
        <v>KALKA TERMOTRANSFEROWA 110X450 A100</v>
      </c>
      <c r="K420" s="71">
        <v>1000</v>
      </c>
      <c r="L420" s="71">
        <f>VLOOKUP($I420,Materiały!$C:$K,4,0)</f>
        <v>39</v>
      </c>
      <c r="M420" s="71">
        <f t="shared" si="20"/>
        <v>3.9E-2</v>
      </c>
    </row>
    <row r="421" spans="1:13">
      <c r="A421" s="51" t="s">
        <v>1229</v>
      </c>
      <c r="E421" s="71" t="s">
        <v>1151</v>
      </c>
      <c r="F421" s="71"/>
      <c r="G421" s="71">
        <v>1</v>
      </c>
      <c r="H421" s="71"/>
      <c r="I421" s="71" t="s">
        <v>565</v>
      </c>
      <c r="J421" s="71" t="str">
        <f>VLOOKUP(I421,Materiały!$C:$K,2,0)</f>
        <v>KALKA TERMOTRANSFEROWA 110X450 A100</v>
      </c>
      <c r="K421" s="71">
        <v>1000</v>
      </c>
      <c r="L421" s="71">
        <f>VLOOKUP($I421,Materiały!$C:$K,4,0)</f>
        <v>39</v>
      </c>
      <c r="M421" s="71">
        <f t="shared" si="20"/>
        <v>3.9E-2</v>
      </c>
    </row>
    <row r="422" spans="1:13">
      <c r="A422" s="51" t="s">
        <v>1230</v>
      </c>
      <c r="E422" s="71" t="s">
        <v>1151</v>
      </c>
      <c r="F422" s="71"/>
      <c r="G422" s="71">
        <v>1</v>
      </c>
      <c r="H422" s="71"/>
      <c r="I422" s="71" t="s">
        <v>565</v>
      </c>
      <c r="J422" s="71" t="str">
        <f>VLOOKUP(I422,Materiały!$C:$K,2,0)</f>
        <v>KALKA TERMOTRANSFEROWA 110X450 A100</v>
      </c>
      <c r="K422" s="71">
        <v>1000</v>
      </c>
      <c r="L422" s="71">
        <f>VLOOKUP($I422,Materiały!$C:$K,4,0)</f>
        <v>39</v>
      </c>
      <c r="M422" s="71">
        <f t="shared" si="20"/>
        <v>3.9E-2</v>
      </c>
    </row>
    <row r="423" spans="1:13">
      <c r="A423" s="51" t="s">
        <v>1231</v>
      </c>
      <c r="E423" s="71" t="s">
        <v>1151</v>
      </c>
      <c r="F423" s="71"/>
      <c r="G423" s="71">
        <v>1</v>
      </c>
      <c r="H423" s="71"/>
      <c r="I423" s="71" t="s">
        <v>565</v>
      </c>
      <c r="J423" s="71" t="str">
        <f>VLOOKUP(I423,Materiały!$C:$K,2,0)</f>
        <v>KALKA TERMOTRANSFEROWA 110X450 A100</v>
      </c>
      <c r="K423" s="71">
        <v>1000</v>
      </c>
      <c r="L423" s="71">
        <f>VLOOKUP($I423,Materiały!$C:$K,4,0)</f>
        <v>39</v>
      </c>
      <c r="M423" s="71">
        <f t="shared" si="20"/>
        <v>3.9E-2</v>
      </c>
    </row>
    <row r="424" spans="1:13">
      <c r="A424" s="51" t="s">
        <v>1232</v>
      </c>
      <c r="E424" s="71" t="s">
        <v>1151</v>
      </c>
      <c r="F424" s="71"/>
      <c r="G424" s="71">
        <v>1</v>
      </c>
      <c r="H424" s="71"/>
      <c r="I424" s="71" t="s">
        <v>565</v>
      </c>
      <c r="J424" s="71" t="str">
        <f>VLOOKUP(I424,Materiały!$C:$K,2,0)</f>
        <v>KALKA TERMOTRANSFEROWA 110X450 A100</v>
      </c>
      <c r="K424" s="71">
        <v>1000</v>
      </c>
      <c r="L424" s="71">
        <f>VLOOKUP($I424,Materiały!$C:$K,4,0)</f>
        <v>39</v>
      </c>
      <c r="M424" s="71">
        <f t="shared" si="20"/>
        <v>3.9E-2</v>
      </c>
    </row>
    <row r="425" spans="1:13">
      <c r="A425" s="51" t="s">
        <v>1233</v>
      </c>
      <c r="E425" s="71" t="s">
        <v>1151</v>
      </c>
      <c r="F425" s="71"/>
      <c r="G425" s="71">
        <v>1</v>
      </c>
      <c r="H425" s="71"/>
      <c r="I425" s="71" t="s">
        <v>565</v>
      </c>
      <c r="J425" s="71" t="str">
        <f>VLOOKUP(I425,Materiały!$C:$K,2,0)</f>
        <v>KALKA TERMOTRANSFEROWA 110X450 A100</v>
      </c>
      <c r="K425" s="71">
        <v>1000</v>
      </c>
      <c r="L425" s="71">
        <f>VLOOKUP($I425,Materiały!$C:$K,4,0)</f>
        <v>39</v>
      </c>
      <c r="M425" s="71">
        <f t="shared" si="20"/>
        <v>3.9E-2</v>
      </c>
    </row>
    <row r="426" spans="1:13">
      <c r="A426" s="51" t="s">
        <v>1136</v>
      </c>
      <c r="E426" s="71" t="s">
        <v>1151</v>
      </c>
      <c r="F426" s="71"/>
      <c r="G426" s="71">
        <v>1</v>
      </c>
      <c r="H426" s="71"/>
      <c r="I426" s="71" t="s">
        <v>565</v>
      </c>
      <c r="J426" s="71" t="str">
        <f>VLOOKUP(I426,Materiały!$C:$K,2,0)</f>
        <v>KALKA TERMOTRANSFEROWA 110X450 A100</v>
      </c>
      <c r="K426" s="71">
        <v>1000</v>
      </c>
      <c r="L426" s="71">
        <f>VLOOKUP($I426,Materiały!$C:$K,4,0)</f>
        <v>39</v>
      </c>
      <c r="M426" s="71">
        <f t="shared" si="20"/>
        <v>3.9E-2</v>
      </c>
    </row>
    <row r="427" spans="1:13">
      <c r="A427" s="51" t="s">
        <v>1234</v>
      </c>
      <c r="E427" s="71" t="s">
        <v>1151</v>
      </c>
      <c r="F427" s="71"/>
      <c r="G427" s="71">
        <v>1</v>
      </c>
      <c r="H427" s="71"/>
      <c r="I427" s="71" t="s">
        <v>565</v>
      </c>
      <c r="J427" s="71" t="str">
        <f>VLOOKUP(I427,Materiały!$C:$K,2,0)</f>
        <v>KALKA TERMOTRANSFEROWA 110X450 A100</v>
      </c>
      <c r="K427" s="71">
        <v>1000</v>
      </c>
      <c r="L427" s="71">
        <f>VLOOKUP($I427,Materiały!$C:$K,4,0)</f>
        <v>39</v>
      </c>
      <c r="M427" s="71">
        <f t="shared" si="20"/>
        <v>3.9E-2</v>
      </c>
    </row>
    <row r="428" spans="1:13">
      <c r="A428" s="51" t="s">
        <v>1235</v>
      </c>
      <c r="E428" s="71" t="s">
        <v>1151</v>
      </c>
      <c r="F428" s="71"/>
      <c r="G428" s="71">
        <v>1</v>
      </c>
      <c r="H428" s="71"/>
      <c r="I428" s="71" t="s">
        <v>565</v>
      </c>
      <c r="J428" s="71" t="str">
        <f>VLOOKUP(I428,Materiały!$C:$K,2,0)</f>
        <v>KALKA TERMOTRANSFEROWA 110X450 A100</v>
      </c>
      <c r="K428" s="71">
        <v>1000</v>
      </c>
      <c r="L428" s="71">
        <f>VLOOKUP($I428,Materiały!$C:$K,4,0)</f>
        <v>39</v>
      </c>
      <c r="M428" s="71">
        <f t="shared" si="20"/>
        <v>3.9E-2</v>
      </c>
    </row>
    <row r="429" spans="1:13">
      <c r="A429" s="51" t="s">
        <v>1236</v>
      </c>
      <c r="E429" s="71" t="s">
        <v>1151</v>
      </c>
      <c r="F429" s="71"/>
      <c r="G429" s="71">
        <v>1</v>
      </c>
      <c r="H429" s="71"/>
      <c r="I429" s="71" t="s">
        <v>565</v>
      </c>
      <c r="J429" s="71" t="str">
        <f>VLOOKUP(I429,Materiały!$C:$K,2,0)</f>
        <v>KALKA TERMOTRANSFEROWA 110X450 A100</v>
      </c>
      <c r="K429" s="71">
        <v>1000</v>
      </c>
      <c r="L429" s="71">
        <f>VLOOKUP($I429,Materiały!$C:$K,4,0)</f>
        <v>39</v>
      </c>
      <c r="M429" s="71">
        <f t="shared" ref="M429:M460" si="21">L429*(G429/K429)</f>
        <v>3.9E-2</v>
      </c>
    </row>
    <row r="430" spans="1:13">
      <c r="A430" s="51" t="s">
        <v>1237</v>
      </c>
      <c r="E430" s="71" t="s">
        <v>1151</v>
      </c>
      <c r="F430" s="71"/>
      <c r="G430" s="71">
        <v>1</v>
      </c>
      <c r="H430" s="71"/>
      <c r="I430" s="71" t="s">
        <v>565</v>
      </c>
      <c r="J430" s="71" t="str">
        <f>VLOOKUP(I430,Materiały!$C:$K,2,0)</f>
        <v>KALKA TERMOTRANSFEROWA 110X450 A100</v>
      </c>
      <c r="K430" s="71">
        <v>1000</v>
      </c>
      <c r="L430" s="71">
        <f>VLOOKUP($I430,Materiały!$C:$K,4,0)</f>
        <v>39</v>
      </c>
      <c r="M430" s="71">
        <f t="shared" si="21"/>
        <v>3.9E-2</v>
      </c>
    </row>
    <row r="431" spans="1:13">
      <c r="A431" s="51" t="s">
        <v>1238</v>
      </c>
      <c r="E431" s="71" t="s">
        <v>1151</v>
      </c>
      <c r="F431" s="71"/>
      <c r="G431" s="71">
        <v>1</v>
      </c>
      <c r="H431" s="71"/>
      <c r="I431" s="71" t="s">
        <v>565</v>
      </c>
      <c r="J431" s="71" t="str">
        <f>VLOOKUP(I431,Materiały!$C:$K,2,0)</f>
        <v>KALKA TERMOTRANSFEROWA 110X450 A100</v>
      </c>
      <c r="K431" s="71">
        <v>1000</v>
      </c>
      <c r="L431" s="71">
        <f>VLOOKUP($I431,Materiały!$C:$K,4,0)</f>
        <v>39</v>
      </c>
      <c r="M431" s="71">
        <f t="shared" si="21"/>
        <v>3.9E-2</v>
      </c>
    </row>
    <row r="432" spans="1:13">
      <c r="A432" s="51" t="s">
        <v>1239</v>
      </c>
      <c r="E432" s="71" t="s">
        <v>1151</v>
      </c>
      <c r="F432" s="71"/>
      <c r="G432" s="71">
        <v>1</v>
      </c>
      <c r="H432" s="71"/>
      <c r="I432" s="71" t="s">
        <v>565</v>
      </c>
      <c r="J432" s="71" t="str">
        <f>VLOOKUP(I432,Materiały!$C:$K,2,0)</f>
        <v>KALKA TERMOTRANSFEROWA 110X450 A100</v>
      </c>
      <c r="K432" s="71">
        <v>1000</v>
      </c>
      <c r="L432" s="71">
        <f>VLOOKUP($I432,Materiały!$C:$K,4,0)</f>
        <v>39</v>
      </c>
      <c r="M432" s="71">
        <f t="shared" si="21"/>
        <v>3.9E-2</v>
      </c>
    </row>
    <row r="433" spans="1:13">
      <c r="A433" s="51" t="s">
        <v>1240</v>
      </c>
      <c r="E433" s="71" t="s">
        <v>1151</v>
      </c>
      <c r="F433" s="71"/>
      <c r="G433" s="71">
        <v>1</v>
      </c>
      <c r="H433" s="71"/>
      <c r="I433" s="71" t="s">
        <v>565</v>
      </c>
      <c r="J433" s="71" t="str">
        <f>VLOOKUP(I433,Materiały!$C:$K,2,0)</f>
        <v>KALKA TERMOTRANSFEROWA 110X450 A100</v>
      </c>
      <c r="K433" s="71">
        <v>1000</v>
      </c>
      <c r="L433" s="71">
        <f>VLOOKUP($I433,Materiały!$C:$K,4,0)</f>
        <v>39</v>
      </c>
      <c r="M433" s="71">
        <f t="shared" si="21"/>
        <v>3.9E-2</v>
      </c>
    </row>
    <row r="434" spans="1:13">
      <c r="A434" s="51" t="s">
        <v>1241</v>
      </c>
      <c r="E434" s="71" t="s">
        <v>1151</v>
      </c>
      <c r="F434" s="71"/>
      <c r="G434" s="71">
        <v>1</v>
      </c>
      <c r="H434" s="71"/>
      <c r="I434" s="71" t="s">
        <v>565</v>
      </c>
      <c r="J434" s="71" t="str">
        <f>VLOOKUP(I434,Materiały!$C:$K,2,0)</f>
        <v>KALKA TERMOTRANSFEROWA 110X450 A100</v>
      </c>
      <c r="K434" s="71">
        <v>1000</v>
      </c>
      <c r="L434" s="71">
        <f>VLOOKUP($I434,Materiały!$C:$K,4,0)</f>
        <v>39</v>
      </c>
      <c r="M434" s="71">
        <f t="shared" si="21"/>
        <v>3.9E-2</v>
      </c>
    </row>
    <row r="435" spans="1:13">
      <c r="A435" s="51" t="s">
        <v>1242</v>
      </c>
      <c r="E435" s="71" t="s">
        <v>1151</v>
      </c>
      <c r="F435" s="71"/>
      <c r="G435" s="71">
        <v>1</v>
      </c>
      <c r="H435" s="71"/>
      <c r="I435" s="71" t="s">
        <v>565</v>
      </c>
      <c r="J435" s="71" t="str">
        <f>VLOOKUP(I435,Materiały!$C:$K,2,0)</f>
        <v>KALKA TERMOTRANSFEROWA 110X450 A100</v>
      </c>
      <c r="K435" s="71">
        <v>1000</v>
      </c>
      <c r="L435" s="71">
        <f>VLOOKUP($I435,Materiały!$C:$K,4,0)</f>
        <v>39</v>
      </c>
      <c r="M435" s="71">
        <f t="shared" si="21"/>
        <v>3.9E-2</v>
      </c>
    </row>
    <row r="436" spans="1:13">
      <c r="A436" s="51" t="s">
        <v>1243</v>
      </c>
      <c r="E436" s="71" t="s">
        <v>1151</v>
      </c>
      <c r="F436" s="71"/>
      <c r="G436" s="71">
        <v>1</v>
      </c>
      <c r="H436" s="71"/>
      <c r="I436" s="71" t="s">
        <v>565</v>
      </c>
      <c r="J436" s="71" t="str">
        <f>VLOOKUP(I436,Materiały!$C:$K,2,0)</f>
        <v>KALKA TERMOTRANSFEROWA 110X450 A100</v>
      </c>
      <c r="K436" s="71">
        <v>1000</v>
      </c>
      <c r="L436" s="71">
        <f>VLOOKUP($I436,Materiały!$C:$K,4,0)</f>
        <v>39</v>
      </c>
      <c r="M436" s="71">
        <f t="shared" si="21"/>
        <v>3.9E-2</v>
      </c>
    </row>
    <row r="437" spans="1:13">
      <c r="A437" s="51" t="s">
        <v>1396</v>
      </c>
      <c r="C437" s="51" t="s">
        <v>1397</v>
      </c>
      <c r="D437" s="51" t="s">
        <v>341</v>
      </c>
      <c r="E437" s="51" t="s">
        <v>1146</v>
      </c>
      <c r="F437" s="51">
        <f t="shared" ref="F437:F444" si="22">MID(C437,SEARCH("|",C437)+1,3)/1</f>
        <v>7.5</v>
      </c>
      <c r="G437" s="51">
        <f t="shared" ref="G437:G444" si="23">MID(C437,SEARCH("DO",C437)+3,2)/1</f>
        <v>80</v>
      </c>
      <c r="H437" s="51">
        <f t="shared" ref="H437:H444" si="24">1/10</f>
        <v>0.1</v>
      </c>
      <c r="I437" s="51" t="str">
        <f>VLOOKUP($D437&amp;$E437&amp;$F437&amp;$H437,Materiały!$B:$K,2,0)</f>
        <v>OM-194-FPPA-012</v>
      </c>
      <c r="J437" s="51" t="str">
        <f>VLOOKUP($I437,Materiały!$C:$K,2,0)</f>
        <v>RĘK P-F P STEAM/EO/FORM 200M 75MM</v>
      </c>
      <c r="K437" s="51">
        <f>VLOOKUP($D437&amp;$E437&amp;$F437&amp;$H437,Materiały!$B:$K,7,0)</f>
        <v>20000</v>
      </c>
      <c r="L437" s="51">
        <f>VLOOKUP($I437,Materiały!$C:$K,4,0)</f>
        <v>31.96</v>
      </c>
      <c r="M437" s="51">
        <f t="shared" si="21"/>
        <v>0.12784000000000001</v>
      </c>
    </row>
    <row r="438" spans="1:13">
      <c r="A438" s="51" t="s">
        <v>1398</v>
      </c>
      <c r="C438" s="51" t="s">
        <v>1399</v>
      </c>
      <c r="D438" s="51" t="s">
        <v>341</v>
      </c>
      <c r="E438" s="51" t="s">
        <v>1146</v>
      </c>
      <c r="F438" s="51">
        <f t="shared" si="22"/>
        <v>10</v>
      </c>
      <c r="G438" s="51">
        <f t="shared" si="23"/>
        <v>80</v>
      </c>
      <c r="H438" s="51">
        <f t="shared" si="24"/>
        <v>0.1</v>
      </c>
      <c r="I438" s="51" t="str">
        <f>VLOOKUP($D438&amp;$E438&amp;$F438&amp;$H438,Materiały!$B:$K,2,0)</f>
        <v>OM-194-FPPA-013</v>
      </c>
      <c r="J438" s="51" t="str">
        <f>VLOOKUP($I438,Materiały!$C:$K,2,0)</f>
        <v>RĘK F-P P STEAM/EO/FORM 200M 100MM</v>
      </c>
      <c r="K438" s="51">
        <f>VLOOKUP($D438&amp;$E438&amp;$F438&amp;$H438,Materiały!$B:$K,7,0)</f>
        <v>20000</v>
      </c>
      <c r="L438" s="51">
        <f>VLOOKUP($I438,Materiały!$C:$K,4,0)</f>
        <v>40.28</v>
      </c>
      <c r="M438" s="51">
        <f t="shared" si="21"/>
        <v>0.16112000000000001</v>
      </c>
    </row>
    <row r="439" spans="1:13">
      <c r="A439" s="51" t="s">
        <v>1400</v>
      </c>
      <c r="C439" s="51" t="s">
        <v>1401</v>
      </c>
      <c r="D439" s="51" t="s">
        <v>341</v>
      </c>
      <c r="E439" s="51" t="s">
        <v>1146</v>
      </c>
      <c r="F439" s="51">
        <f t="shared" si="22"/>
        <v>12</v>
      </c>
      <c r="G439" s="51">
        <f t="shared" si="23"/>
        <v>80</v>
      </c>
      <c r="H439" s="51">
        <f t="shared" si="24"/>
        <v>0.1</v>
      </c>
      <c r="I439" s="51" t="str">
        <f>VLOOKUP($D439&amp;$E439&amp;$F439&amp;$H439,Materiały!$B:$K,2,0)</f>
        <v>OM-194-FPPA-014</v>
      </c>
      <c r="J439" s="51" t="str">
        <f>VLOOKUP($I439,Materiały!$C:$K,2,0)</f>
        <v>RĘK P-F P STEAM/EO/FORM 200M 120MM</v>
      </c>
      <c r="K439" s="51">
        <f>VLOOKUP($D439&amp;$E439&amp;$F439&amp;$H439,Materiały!$B:$K,7,0)</f>
        <v>20000</v>
      </c>
      <c r="L439" s="51">
        <f>VLOOKUP($I439,Materiały!$C:$K,4,0)</f>
        <v>56.26</v>
      </c>
      <c r="M439" s="51">
        <f t="shared" si="21"/>
        <v>0.22503999999999999</v>
      </c>
    </row>
    <row r="440" spans="1:13">
      <c r="A440" s="51" t="s">
        <v>1402</v>
      </c>
      <c r="C440" s="51" t="s">
        <v>1403</v>
      </c>
      <c r="D440" s="51" t="s">
        <v>341</v>
      </c>
      <c r="E440" s="51" t="s">
        <v>1146</v>
      </c>
      <c r="F440" s="51">
        <f t="shared" si="22"/>
        <v>15</v>
      </c>
      <c r="G440" s="51">
        <f t="shared" si="23"/>
        <v>80</v>
      </c>
      <c r="H440" s="51">
        <f t="shared" si="24"/>
        <v>0.1</v>
      </c>
      <c r="I440" s="51" t="str">
        <f>VLOOKUP($D440&amp;$E440&amp;$F440&amp;$H440,Materiały!$B:$K,2,0)</f>
        <v>OM-194-FPPA-015</v>
      </c>
      <c r="J440" s="51" t="str">
        <f>VLOOKUP($I440,Materiały!$C:$K,2,0)</f>
        <v>RĘK P-F P STEAM/EO FORM 200M 150MM</v>
      </c>
      <c r="K440" s="51">
        <f>VLOOKUP($D440&amp;$E440&amp;$F440&amp;$H440,Materiały!$B:$K,7,0)</f>
        <v>20000</v>
      </c>
      <c r="L440" s="51">
        <f>VLOOKUP($I440,Materiały!$C:$K,4,0)</f>
        <v>58.64</v>
      </c>
      <c r="M440" s="51">
        <f t="shared" si="21"/>
        <v>0.23456000000000002</v>
      </c>
    </row>
    <row r="441" spans="1:13">
      <c r="A441" s="51" t="s">
        <v>1404</v>
      </c>
      <c r="C441" s="51" t="s">
        <v>1405</v>
      </c>
      <c r="D441" s="51" t="s">
        <v>341</v>
      </c>
      <c r="E441" s="51" t="s">
        <v>1146</v>
      </c>
      <c r="F441" s="51">
        <f t="shared" si="22"/>
        <v>20</v>
      </c>
      <c r="G441" s="51">
        <f t="shared" si="23"/>
        <v>80</v>
      </c>
      <c r="H441" s="51">
        <f t="shared" si="24"/>
        <v>0.1</v>
      </c>
      <c r="I441" s="51" t="str">
        <f>VLOOKUP($D441&amp;$E441&amp;$F441&amp;$H441,Materiały!$B:$K,2,0)</f>
        <v>OM-194-FPPA-016</v>
      </c>
      <c r="J441" s="51" t="str">
        <f>VLOOKUP($I441,Materiały!$C:$K,2,0)</f>
        <v>RĘK P-F P STEAM/EO FORM 200M 200MM</v>
      </c>
      <c r="K441" s="51">
        <f>VLOOKUP($D441&amp;$E441&amp;$F441&amp;$H441,Materiały!$B:$K,7,0)</f>
        <v>20000</v>
      </c>
      <c r="L441" s="51">
        <f>VLOOKUP($I441,Materiały!$C:$K,4,0)</f>
        <v>76.709999999999994</v>
      </c>
      <c r="M441" s="51">
        <f t="shared" si="21"/>
        <v>0.30684</v>
      </c>
    </row>
    <row r="442" spans="1:13">
      <c r="A442" s="51" t="s">
        <v>1406</v>
      </c>
      <c r="C442" s="51" t="s">
        <v>1407</v>
      </c>
      <c r="D442" s="51" t="s">
        <v>341</v>
      </c>
      <c r="E442" s="51" t="s">
        <v>1146</v>
      </c>
      <c r="F442" s="51">
        <f t="shared" si="22"/>
        <v>25</v>
      </c>
      <c r="G442" s="51">
        <f t="shared" si="23"/>
        <v>80</v>
      </c>
      <c r="H442" s="51">
        <f t="shared" si="24"/>
        <v>0.1</v>
      </c>
      <c r="I442" s="51" t="str">
        <f>VLOOKUP($D442&amp;$E442&amp;$F442&amp;$H442,Materiały!$B:$K,2,0)</f>
        <v>OM-194-FPPA-007</v>
      </c>
      <c r="J442" s="51" t="str">
        <f>VLOOKUP($I442,Materiały!$C:$K,2,0)</f>
        <v>RĘK P-F P STEAM/EO FORM 100M 250MM</v>
      </c>
      <c r="K442" s="51">
        <f>VLOOKUP($D442&amp;$E442&amp;$F442&amp;$H442,Materiały!$B:$K,7,0)</f>
        <v>10000</v>
      </c>
      <c r="L442" s="51">
        <f>VLOOKUP($I442,Materiały!$C:$K,4,0)</f>
        <v>99.87</v>
      </c>
      <c r="M442" s="51">
        <f t="shared" si="21"/>
        <v>0.79896</v>
      </c>
    </row>
    <row r="443" spans="1:13">
      <c r="A443" s="51" t="s">
        <v>1408</v>
      </c>
      <c r="C443" s="51" t="s">
        <v>1409</v>
      </c>
      <c r="D443" s="51" t="s">
        <v>341</v>
      </c>
      <c r="E443" s="51" t="s">
        <v>1146</v>
      </c>
      <c r="F443" s="51">
        <f t="shared" si="22"/>
        <v>32</v>
      </c>
      <c r="G443" s="51">
        <f t="shared" si="23"/>
        <v>80</v>
      </c>
      <c r="H443" s="51">
        <f t="shared" si="24"/>
        <v>0.1</v>
      </c>
      <c r="I443" s="51" t="str">
        <f>VLOOKUP($D443&amp;$E443&amp;$F443&amp;$H443,Materiały!$B:$K,2,0)</f>
        <v>OM-194-FPPA-009</v>
      </c>
      <c r="J443" s="51" t="str">
        <f>VLOOKUP($I443,Materiały!$C:$K,2,0)</f>
        <v>RĘK P-F P STEAM/EO FORM 100M 320MM</v>
      </c>
      <c r="K443" s="51">
        <f>VLOOKUP($D443&amp;$E443&amp;$F443&amp;$H443,Materiały!$B:$K,7,0)</f>
        <v>10000</v>
      </c>
      <c r="L443" s="51">
        <f>VLOOKUP($I443,Materiały!$C:$K,4,0)</f>
        <v>77.47</v>
      </c>
      <c r="M443" s="51">
        <f t="shared" si="21"/>
        <v>0.61975999999999998</v>
      </c>
    </row>
    <row r="444" spans="1:13">
      <c r="A444" s="51" t="s">
        <v>1410</v>
      </c>
      <c r="C444" s="51" t="s">
        <v>1411</v>
      </c>
      <c r="D444" s="51" t="s">
        <v>341</v>
      </c>
      <c r="E444" s="51" t="s">
        <v>1146</v>
      </c>
      <c r="F444" s="51">
        <f t="shared" si="22"/>
        <v>42</v>
      </c>
      <c r="G444" s="51">
        <f t="shared" si="23"/>
        <v>80</v>
      </c>
      <c r="H444" s="51">
        <f t="shared" si="24"/>
        <v>0.1</v>
      </c>
      <c r="I444" s="51" t="str">
        <f>VLOOKUP($D444&amp;$E444&amp;$F444&amp;$H444,Materiały!$B:$K,2,0)</f>
        <v>OM-194-FPPA-010</v>
      </c>
      <c r="J444" s="51" t="str">
        <f>VLOOKUP($I444,Materiały!$C:$K,2,0)</f>
        <v>RĘK P-F P STEAM/EO FORM 100M 420MM</v>
      </c>
      <c r="K444" s="51">
        <f>VLOOKUP($D444&amp;$E444&amp;$F444&amp;$H444,Materiały!$B:$K,7,0)</f>
        <v>10000</v>
      </c>
      <c r="L444" s="51">
        <f>VLOOKUP($I444,Materiały!$C:$K,4,0)</f>
        <v>152.08000000000001</v>
      </c>
      <c r="M444" s="51">
        <f t="shared" si="21"/>
        <v>1.2166400000000002</v>
      </c>
    </row>
    <row r="445" spans="1:13">
      <c r="A445" s="51" t="s">
        <v>1396</v>
      </c>
      <c r="C445" s="51" t="s">
        <v>1397</v>
      </c>
      <c r="D445" s="51" t="s">
        <v>341</v>
      </c>
      <c r="E445" s="71" t="s">
        <v>1151</v>
      </c>
      <c r="F445" s="71"/>
      <c r="G445" s="71">
        <v>1</v>
      </c>
      <c r="H445" s="71"/>
      <c r="I445" s="71" t="s">
        <v>565</v>
      </c>
      <c r="J445" s="71" t="str">
        <f>VLOOKUP(I445,Materiały!$C:$K,2,0)</f>
        <v>KALKA TERMOTRANSFEROWA 110X450 A100</v>
      </c>
      <c r="K445" s="71">
        <v>1000</v>
      </c>
      <c r="L445" s="71">
        <f>VLOOKUP($I445,Materiały!$C:$K,4,0)</f>
        <v>39</v>
      </c>
      <c r="M445" s="71">
        <f t="shared" si="21"/>
        <v>3.9E-2</v>
      </c>
    </row>
    <row r="446" spans="1:13">
      <c r="A446" s="51" t="s">
        <v>1398</v>
      </c>
      <c r="C446" s="51" t="s">
        <v>1399</v>
      </c>
      <c r="D446" s="51" t="s">
        <v>341</v>
      </c>
      <c r="E446" s="71" t="s">
        <v>1151</v>
      </c>
      <c r="F446" s="71"/>
      <c r="G446" s="71">
        <v>1</v>
      </c>
      <c r="H446" s="71"/>
      <c r="I446" s="71" t="s">
        <v>565</v>
      </c>
      <c r="J446" s="71" t="str">
        <f>VLOOKUP(I446,Materiały!$C:$K,2,0)</f>
        <v>KALKA TERMOTRANSFEROWA 110X450 A100</v>
      </c>
      <c r="K446" s="71">
        <v>1000</v>
      </c>
      <c r="L446" s="71">
        <f>VLOOKUP($I446,Materiały!$C:$K,4,0)</f>
        <v>39</v>
      </c>
      <c r="M446" s="71">
        <f t="shared" si="21"/>
        <v>3.9E-2</v>
      </c>
    </row>
    <row r="447" spans="1:13">
      <c r="A447" s="51" t="s">
        <v>1400</v>
      </c>
      <c r="C447" s="51" t="s">
        <v>1401</v>
      </c>
      <c r="D447" s="51" t="s">
        <v>341</v>
      </c>
      <c r="E447" s="71" t="s">
        <v>1151</v>
      </c>
      <c r="F447" s="71"/>
      <c r="G447" s="71">
        <v>1</v>
      </c>
      <c r="H447" s="71"/>
      <c r="I447" s="71" t="s">
        <v>565</v>
      </c>
      <c r="J447" s="71" t="str">
        <f>VLOOKUP(I447,Materiały!$C:$K,2,0)</f>
        <v>KALKA TERMOTRANSFEROWA 110X450 A100</v>
      </c>
      <c r="K447" s="71">
        <v>1000</v>
      </c>
      <c r="L447" s="71">
        <f>VLOOKUP($I447,Materiały!$C:$K,4,0)</f>
        <v>39</v>
      </c>
      <c r="M447" s="71">
        <f t="shared" si="21"/>
        <v>3.9E-2</v>
      </c>
    </row>
    <row r="448" spans="1:13">
      <c r="A448" s="51" t="s">
        <v>1402</v>
      </c>
      <c r="C448" s="51" t="s">
        <v>1403</v>
      </c>
      <c r="D448" s="51" t="s">
        <v>341</v>
      </c>
      <c r="E448" s="71" t="s">
        <v>1151</v>
      </c>
      <c r="F448" s="71"/>
      <c r="G448" s="71">
        <v>1</v>
      </c>
      <c r="H448" s="71"/>
      <c r="I448" s="71" t="s">
        <v>565</v>
      </c>
      <c r="J448" s="71" t="str">
        <f>VLOOKUP(I448,Materiały!$C:$K,2,0)</f>
        <v>KALKA TERMOTRANSFEROWA 110X450 A100</v>
      </c>
      <c r="K448" s="71">
        <v>1000</v>
      </c>
      <c r="L448" s="71">
        <f>VLOOKUP($I448,Materiały!$C:$K,4,0)</f>
        <v>39</v>
      </c>
      <c r="M448" s="71">
        <f t="shared" si="21"/>
        <v>3.9E-2</v>
      </c>
    </row>
    <row r="449" spans="1:13">
      <c r="A449" s="51" t="s">
        <v>1404</v>
      </c>
      <c r="C449" s="51" t="s">
        <v>1405</v>
      </c>
      <c r="D449" s="51" t="s">
        <v>341</v>
      </c>
      <c r="E449" s="71" t="s">
        <v>1151</v>
      </c>
      <c r="F449" s="71"/>
      <c r="G449" s="71">
        <v>1</v>
      </c>
      <c r="H449" s="71"/>
      <c r="I449" s="71" t="s">
        <v>565</v>
      </c>
      <c r="J449" s="71" t="str">
        <f>VLOOKUP(I449,Materiały!$C:$K,2,0)</f>
        <v>KALKA TERMOTRANSFEROWA 110X450 A100</v>
      </c>
      <c r="K449" s="71">
        <v>1000</v>
      </c>
      <c r="L449" s="71">
        <f>VLOOKUP($I449,Materiały!$C:$K,4,0)</f>
        <v>39</v>
      </c>
      <c r="M449" s="71">
        <f t="shared" si="21"/>
        <v>3.9E-2</v>
      </c>
    </row>
    <row r="450" spans="1:13">
      <c r="A450" s="51" t="s">
        <v>1406</v>
      </c>
      <c r="C450" s="51" t="s">
        <v>1407</v>
      </c>
      <c r="D450" s="51" t="s">
        <v>341</v>
      </c>
      <c r="E450" s="71" t="s">
        <v>1151</v>
      </c>
      <c r="F450" s="71"/>
      <c r="G450" s="71">
        <v>1</v>
      </c>
      <c r="H450" s="71"/>
      <c r="I450" s="71" t="s">
        <v>565</v>
      </c>
      <c r="J450" s="71" t="str">
        <f>VLOOKUP(I450,Materiały!$C:$K,2,0)</f>
        <v>KALKA TERMOTRANSFEROWA 110X450 A100</v>
      </c>
      <c r="K450" s="71">
        <v>1000</v>
      </c>
      <c r="L450" s="71">
        <f>VLOOKUP($I450,Materiały!$C:$K,4,0)</f>
        <v>39</v>
      </c>
      <c r="M450" s="71">
        <f t="shared" si="21"/>
        <v>3.9E-2</v>
      </c>
    </row>
    <row r="451" spans="1:13">
      <c r="A451" s="51" t="s">
        <v>1408</v>
      </c>
      <c r="C451" s="51" t="s">
        <v>1409</v>
      </c>
      <c r="D451" s="51" t="s">
        <v>341</v>
      </c>
      <c r="E451" s="71" t="s">
        <v>1151</v>
      </c>
      <c r="F451" s="71"/>
      <c r="G451" s="71">
        <v>1</v>
      </c>
      <c r="H451" s="71"/>
      <c r="I451" s="71" t="s">
        <v>565</v>
      </c>
      <c r="J451" s="71" t="str">
        <f>VLOOKUP(I451,Materiały!$C:$K,2,0)</f>
        <v>KALKA TERMOTRANSFEROWA 110X450 A100</v>
      </c>
      <c r="K451" s="71">
        <v>1000</v>
      </c>
      <c r="L451" s="71">
        <f>VLOOKUP($I451,Materiały!$C:$K,4,0)</f>
        <v>39</v>
      </c>
      <c r="M451" s="71">
        <f t="shared" si="21"/>
        <v>3.9E-2</v>
      </c>
    </row>
    <row r="452" spans="1:13">
      <c r="A452" s="51" t="s">
        <v>1410</v>
      </c>
      <c r="C452" s="51" t="s">
        <v>1411</v>
      </c>
      <c r="D452" s="51" t="s">
        <v>341</v>
      </c>
      <c r="E452" s="71" t="s">
        <v>1151</v>
      </c>
      <c r="F452" s="71"/>
      <c r="G452" s="71">
        <v>1</v>
      </c>
      <c r="H452" s="71"/>
      <c r="I452" s="71" t="s">
        <v>565</v>
      </c>
      <c r="J452" s="71" t="str">
        <f>VLOOKUP(I452,Materiały!$C:$K,2,0)</f>
        <v>KALKA TERMOTRANSFEROWA 110X450 A100</v>
      </c>
      <c r="K452" s="71">
        <v>1000</v>
      </c>
      <c r="L452" s="71">
        <f>VLOOKUP($I452,Materiały!$C:$K,4,0)</f>
        <v>39</v>
      </c>
      <c r="M452" s="71">
        <f t="shared" si="21"/>
        <v>3.9E-2</v>
      </c>
    </row>
    <row r="453" spans="1:13">
      <c r="A453" s="51" t="s">
        <v>1396</v>
      </c>
      <c r="C453" s="51" t="s">
        <v>1397</v>
      </c>
      <c r="D453" s="51" t="s">
        <v>341</v>
      </c>
      <c r="E453" s="51" t="s">
        <v>1151</v>
      </c>
      <c r="G453" s="51">
        <v>1</v>
      </c>
      <c r="I453" s="51" t="s">
        <v>563</v>
      </c>
      <c r="J453" s="51" t="str">
        <f>VLOOKUP(I453,Materiały!$C:$K,2,0)</f>
        <v>Etykieta-Sandwich 102x55,8</v>
      </c>
      <c r="K453" s="51">
        <v>1000</v>
      </c>
      <c r="L453" s="51">
        <f>VLOOKUP($I453,Materiały!$C:$K,4,0)</f>
        <v>41.98</v>
      </c>
      <c r="M453" s="51">
        <f t="shared" si="21"/>
        <v>4.1979999999999996E-2</v>
      </c>
    </row>
    <row r="454" spans="1:13">
      <c r="A454" s="51" t="s">
        <v>1398</v>
      </c>
      <c r="C454" s="51" t="s">
        <v>1399</v>
      </c>
      <c r="D454" s="51" t="s">
        <v>341</v>
      </c>
      <c r="E454" s="51" t="s">
        <v>1151</v>
      </c>
      <c r="G454" s="51">
        <v>1</v>
      </c>
      <c r="I454" s="51" t="s">
        <v>563</v>
      </c>
      <c r="J454" s="51" t="str">
        <f>VLOOKUP(I454,Materiały!$C:$K,2,0)</f>
        <v>Etykieta-Sandwich 102x55,8</v>
      </c>
      <c r="K454" s="51">
        <v>1000</v>
      </c>
      <c r="L454" s="51">
        <f>VLOOKUP($I454,Materiały!$C:$K,4,0)</f>
        <v>41.98</v>
      </c>
      <c r="M454" s="51">
        <f t="shared" si="21"/>
        <v>4.1979999999999996E-2</v>
      </c>
    </row>
    <row r="455" spans="1:13">
      <c r="A455" s="51" t="s">
        <v>1400</v>
      </c>
      <c r="C455" s="51" t="s">
        <v>1401</v>
      </c>
      <c r="D455" s="51" t="s">
        <v>341</v>
      </c>
      <c r="E455" s="51" t="s">
        <v>1151</v>
      </c>
      <c r="G455" s="51">
        <v>1</v>
      </c>
      <c r="I455" s="51" t="s">
        <v>563</v>
      </c>
      <c r="J455" s="51" t="str">
        <f>VLOOKUP(I455,Materiały!$C:$K,2,0)</f>
        <v>Etykieta-Sandwich 102x55,8</v>
      </c>
      <c r="K455" s="51">
        <v>1000</v>
      </c>
      <c r="L455" s="51">
        <f>VLOOKUP($I455,Materiały!$C:$K,4,0)</f>
        <v>41.98</v>
      </c>
      <c r="M455" s="51">
        <f t="shared" si="21"/>
        <v>4.1979999999999996E-2</v>
      </c>
    </row>
    <row r="456" spans="1:13">
      <c r="A456" s="51" t="s">
        <v>1402</v>
      </c>
      <c r="C456" s="51" t="s">
        <v>1403</v>
      </c>
      <c r="D456" s="51" t="s">
        <v>341</v>
      </c>
      <c r="E456" s="51" t="s">
        <v>1151</v>
      </c>
      <c r="G456" s="51">
        <v>1</v>
      </c>
      <c r="I456" s="51" t="s">
        <v>563</v>
      </c>
      <c r="J456" s="51" t="str">
        <f>VLOOKUP(I456,Materiały!$C:$K,2,0)</f>
        <v>Etykieta-Sandwich 102x55,8</v>
      </c>
      <c r="K456" s="51">
        <v>1000</v>
      </c>
      <c r="L456" s="51">
        <f>VLOOKUP($I456,Materiały!$C:$K,4,0)</f>
        <v>41.98</v>
      </c>
      <c r="M456" s="51">
        <f t="shared" si="21"/>
        <v>4.1979999999999996E-2</v>
      </c>
    </row>
    <row r="457" spans="1:13">
      <c r="A457" s="51" t="s">
        <v>1404</v>
      </c>
      <c r="C457" s="51" t="s">
        <v>1405</v>
      </c>
      <c r="D457" s="51" t="s">
        <v>341</v>
      </c>
      <c r="E457" s="51" t="s">
        <v>1151</v>
      </c>
      <c r="G457" s="51">
        <v>1</v>
      </c>
      <c r="I457" s="51" t="s">
        <v>563</v>
      </c>
      <c r="J457" s="51" t="str">
        <f>VLOOKUP(I457,Materiały!$C:$K,2,0)</f>
        <v>Etykieta-Sandwich 102x55,8</v>
      </c>
      <c r="K457" s="51">
        <v>1000</v>
      </c>
      <c r="L457" s="51">
        <f>VLOOKUP($I457,Materiały!$C:$K,4,0)</f>
        <v>41.98</v>
      </c>
      <c r="M457" s="51">
        <f t="shared" si="21"/>
        <v>4.1979999999999996E-2</v>
      </c>
    </row>
    <row r="458" spans="1:13">
      <c r="A458" s="51" t="s">
        <v>1406</v>
      </c>
      <c r="C458" s="51" t="s">
        <v>1407</v>
      </c>
      <c r="D458" s="51" t="s">
        <v>341</v>
      </c>
      <c r="E458" s="51" t="s">
        <v>1151</v>
      </c>
      <c r="G458" s="51">
        <v>1</v>
      </c>
      <c r="I458" s="51" t="s">
        <v>563</v>
      </c>
      <c r="J458" s="51" t="str">
        <f>VLOOKUP(I458,Materiały!$C:$K,2,0)</f>
        <v>Etykieta-Sandwich 102x55,8</v>
      </c>
      <c r="K458" s="51">
        <v>1000</v>
      </c>
      <c r="L458" s="51">
        <f>VLOOKUP($I458,Materiały!$C:$K,4,0)</f>
        <v>41.98</v>
      </c>
      <c r="M458" s="51">
        <f t="shared" si="21"/>
        <v>4.1979999999999996E-2</v>
      </c>
    </row>
    <row r="459" spans="1:13">
      <c r="A459" s="51" t="s">
        <v>1408</v>
      </c>
      <c r="C459" s="51" t="s">
        <v>1409</v>
      </c>
      <c r="D459" s="51" t="s">
        <v>341</v>
      </c>
      <c r="E459" s="51" t="s">
        <v>1151</v>
      </c>
      <c r="G459" s="51">
        <v>1</v>
      </c>
      <c r="I459" s="51" t="s">
        <v>563</v>
      </c>
      <c r="J459" s="51" t="str">
        <f>VLOOKUP(I459,Materiały!$C:$K,2,0)</f>
        <v>Etykieta-Sandwich 102x55,8</v>
      </c>
      <c r="K459" s="51">
        <v>1000</v>
      </c>
      <c r="L459" s="51">
        <f>VLOOKUP($I459,Materiały!$C:$K,4,0)</f>
        <v>41.98</v>
      </c>
      <c r="M459" s="51">
        <f t="shared" si="21"/>
        <v>4.1979999999999996E-2</v>
      </c>
    </row>
    <row r="460" spans="1:13">
      <c r="A460" s="51" t="s">
        <v>1410</v>
      </c>
      <c r="C460" s="51" t="s">
        <v>1411</v>
      </c>
      <c r="D460" s="51" t="s">
        <v>341</v>
      </c>
      <c r="E460" s="51" t="s">
        <v>1151</v>
      </c>
      <c r="G460" s="51">
        <v>1</v>
      </c>
      <c r="I460" s="51" t="s">
        <v>563</v>
      </c>
      <c r="J460" s="51" t="str">
        <f>VLOOKUP(I460,Materiały!$C:$K,2,0)</f>
        <v>Etykieta-Sandwich 102x55,8</v>
      </c>
      <c r="K460" s="51">
        <v>1000</v>
      </c>
      <c r="L460" s="51">
        <f>VLOOKUP($I460,Materiały!$C:$K,4,0)</f>
        <v>41.98</v>
      </c>
      <c r="M460" s="51">
        <f t="shared" si="21"/>
        <v>4.1979999999999996E-2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45"/>
  <sheetViews>
    <sheetView topLeftCell="M1" zoomScale="90" zoomScaleNormal="90" workbookViewId="0">
      <pane ySplit="3" topLeftCell="A21" activePane="bottomLeft" state="frozen"/>
      <selection pane="bottomLeft" activeCell="O35" sqref="O35"/>
    </sheetView>
  </sheetViews>
  <sheetFormatPr defaultColWidth="9.140625" defaultRowHeight="15" outlineLevelCol="1"/>
  <cols>
    <col min="1" max="1" width="12.85546875" style="115" bestFit="1" customWidth="1"/>
    <col min="2" max="2" width="43.28515625" style="115" bestFit="1" customWidth="1"/>
    <col min="3" max="3" width="9.140625" style="115"/>
    <col min="4" max="4" width="9.7109375" style="115" bestFit="1" customWidth="1"/>
    <col min="5" max="5" width="10.5703125" style="115" customWidth="1"/>
    <col min="6" max="6" width="9.140625" style="115" customWidth="1"/>
    <col min="7" max="7" width="14.42578125" style="115" customWidth="1"/>
    <col min="8" max="9" width="13.28515625" style="115" customWidth="1"/>
    <col min="10" max="10" width="3.28515625" style="115" customWidth="1"/>
    <col min="11" max="11" width="11.85546875" style="115" customWidth="1"/>
    <col min="12" max="12" width="14.140625" style="115" customWidth="1"/>
    <col min="13" max="13" width="9.140625" style="115"/>
    <col min="14" max="14" width="9.140625" style="144"/>
    <col min="15" max="15" width="13.140625" style="145" bestFit="1" customWidth="1"/>
    <col min="16" max="16" width="17.42578125" style="115" bestFit="1" customWidth="1"/>
    <col min="17" max="17" width="40" style="115" customWidth="1"/>
    <col min="18" max="19" width="9.140625" style="115"/>
    <col min="20" max="20" width="5.85546875" style="115" customWidth="1"/>
    <col min="21" max="21" width="6.5703125" style="115" customWidth="1"/>
    <col min="22" max="22" width="6.7109375" style="115" customWidth="1"/>
    <col min="23" max="24" width="9.140625" style="115"/>
    <col min="25" max="25" width="6.7109375" style="115" customWidth="1"/>
    <col min="26" max="26" width="6.85546875" style="115" customWidth="1"/>
    <col min="27" max="27" width="7.42578125" style="115" customWidth="1" outlineLevel="1"/>
    <col min="28" max="28" width="6.28515625" style="115" customWidth="1" outlineLevel="1"/>
    <col min="29" max="29" width="7.85546875" style="115" customWidth="1"/>
    <col min="30" max="30" width="11" style="115" customWidth="1"/>
    <col min="31" max="31" width="9.140625" style="115"/>
    <col min="32" max="32" width="4.140625" style="115" customWidth="1"/>
    <col min="33" max="16384" width="9.140625" style="115"/>
  </cols>
  <sheetData>
    <row r="1" spans="1:33">
      <c r="R1" s="154" t="s">
        <v>1387</v>
      </c>
      <c r="X1" s="154" t="s">
        <v>1387</v>
      </c>
      <c r="AD1" s="115" t="s">
        <v>1381</v>
      </c>
    </row>
    <row r="2" spans="1:33">
      <c r="R2" s="128" t="s">
        <v>1385</v>
      </c>
      <c r="X2" s="154" t="s">
        <v>1388</v>
      </c>
      <c r="AD2" s="131">
        <f>60*30*30*0.7</f>
        <v>37800</v>
      </c>
    </row>
    <row r="3" spans="1:33" s="131" customFormat="1" ht="60">
      <c r="A3" s="13" t="s">
        <v>1028</v>
      </c>
      <c r="B3" s="13" t="s">
        <v>1029</v>
      </c>
      <c r="C3" s="13" t="s">
        <v>1159</v>
      </c>
      <c r="D3" s="13" t="s">
        <v>1160</v>
      </c>
      <c r="E3" s="13" t="s">
        <v>1161</v>
      </c>
      <c r="F3" s="13" t="s">
        <v>1162</v>
      </c>
      <c r="G3" s="13" t="s">
        <v>1163</v>
      </c>
      <c r="H3" s="13" t="s">
        <v>1164</v>
      </c>
      <c r="I3" s="13" t="s">
        <v>1165</v>
      </c>
      <c r="J3" s="13"/>
      <c r="K3" s="13" t="s">
        <v>1166</v>
      </c>
      <c r="L3" s="13" t="s">
        <v>1167</v>
      </c>
      <c r="N3" s="146" t="s">
        <v>1292</v>
      </c>
      <c r="O3" s="147" t="s">
        <v>1135</v>
      </c>
      <c r="P3" s="131" t="s">
        <v>1028</v>
      </c>
      <c r="Q3" s="131" t="s">
        <v>1029</v>
      </c>
      <c r="R3" s="142" t="s">
        <v>1372</v>
      </c>
      <c r="S3" s="13" t="s">
        <v>1374</v>
      </c>
      <c r="T3" s="131" t="s">
        <v>1375</v>
      </c>
      <c r="U3" s="131" t="s">
        <v>1376</v>
      </c>
      <c r="V3" s="131" t="s">
        <v>1377</v>
      </c>
      <c r="W3" s="131" t="s">
        <v>1162</v>
      </c>
      <c r="X3" s="131" t="s">
        <v>1379</v>
      </c>
      <c r="Y3" s="131" t="s">
        <v>1378</v>
      </c>
      <c r="Z3" s="131" t="s">
        <v>1380</v>
      </c>
      <c r="AD3" s="131" t="s">
        <v>1382</v>
      </c>
      <c r="AG3" s="131" t="s">
        <v>1383</v>
      </c>
    </row>
    <row r="4" spans="1:33">
      <c r="A4" s="117" t="s">
        <v>72</v>
      </c>
      <c r="B4" s="117" t="s">
        <v>73</v>
      </c>
      <c r="C4" s="115">
        <v>20</v>
      </c>
      <c r="D4" s="115">
        <v>7.5</v>
      </c>
      <c r="E4" s="115">
        <v>3</v>
      </c>
      <c r="F4" s="115">
        <f>C4*D4*E4</f>
        <v>450</v>
      </c>
      <c r="I4" s="118">
        <f t="shared" ref="I4:I21" si="0">F$23/F4</f>
        <v>16.8</v>
      </c>
      <c r="K4" s="118">
        <f>SUMIF('Umowa Miejski'!H:H,'Relacje objętości'!A4,'Umowa Miejski'!K:K)</f>
        <v>1.8</v>
      </c>
      <c r="L4" s="118">
        <f>K$23/K4</f>
        <v>18.333333333333332</v>
      </c>
      <c r="N4" s="144" t="str">
        <f>O4&amp;P4</f>
        <v>BIE 1/1UK-UKA-ST10-001</v>
      </c>
      <c r="O4" s="145" t="s">
        <v>1168</v>
      </c>
      <c r="P4" s="115" t="s">
        <v>55</v>
      </c>
      <c r="Q4" s="115" t="s">
        <v>56</v>
      </c>
      <c r="R4" s="151">
        <v>0</v>
      </c>
      <c r="S4" s="124">
        <v>1</v>
      </c>
      <c r="W4" s="115">
        <f>T4*U4*V4</f>
        <v>0</v>
      </c>
      <c r="X4" s="152">
        <v>0</v>
      </c>
      <c r="Y4" s="138">
        <f>IFERROR(X4/R4,0)</f>
        <v>0</v>
      </c>
      <c r="AD4" s="140">
        <f>1/1</f>
        <v>1</v>
      </c>
    </row>
    <row r="5" spans="1:33">
      <c r="A5" s="117" t="s">
        <v>74</v>
      </c>
      <c r="B5" s="117" t="s">
        <v>75</v>
      </c>
      <c r="C5" s="115">
        <v>20</v>
      </c>
      <c r="D5" s="115">
        <v>10</v>
      </c>
      <c r="E5" s="115">
        <f>E4</f>
        <v>3</v>
      </c>
      <c r="F5" s="115">
        <f t="shared" ref="F5:F23" si="1">C5*D5*E5</f>
        <v>600</v>
      </c>
      <c r="G5" s="118">
        <f>F5/F$4</f>
        <v>1.3333333333333333</v>
      </c>
      <c r="H5" s="118">
        <f>F5/F4</f>
        <v>1.3333333333333333</v>
      </c>
      <c r="I5" s="118">
        <f t="shared" si="0"/>
        <v>12.6</v>
      </c>
      <c r="K5" s="118">
        <f>SUMIF('Umowa Miejski'!H:H,'Relacje objętości'!A5,'Umowa Miejski'!K:K)</f>
        <v>2.6</v>
      </c>
      <c r="L5" s="118">
        <f t="shared" ref="L5:L22" si="2">K$23/K5</f>
        <v>12.692307692307692</v>
      </c>
      <c r="N5" s="144" t="str">
        <f t="shared" ref="N5:N68" si="3">O5&amp;P5</f>
        <v>BIE 1/2UK-UKA-ST12-001</v>
      </c>
      <c r="O5" s="145" t="s">
        <v>1169</v>
      </c>
      <c r="P5" s="115" t="s">
        <v>62</v>
      </c>
      <c r="Q5" s="115" t="s">
        <v>63</v>
      </c>
      <c r="R5" s="151">
        <v>0</v>
      </c>
      <c r="S5" s="124">
        <v>2</v>
      </c>
      <c r="W5" s="115">
        <f t="shared" ref="W5:W63" si="4">T5*U5*V5</f>
        <v>0</v>
      </c>
      <c r="X5" s="152">
        <v>0</v>
      </c>
      <c r="Y5" s="138">
        <f t="shared" ref="Y5:Y68" si="5">IFERROR(X5/R5,0)</f>
        <v>0</v>
      </c>
      <c r="AD5" s="140">
        <f>2/1</f>
        <v>2</v>
      </c>
    </row>
    <row r="6" spans="1:33">
      <c r="A6" s="117" t="s">
        <v>76</v>
      </c>
      <c r="B6" s="117" t="s">
        <v>77</v>
      </c>
      <c r="C6" s="115">
        <v>20</v>
      </c>
      <c r="D6" s="115">
        <v>12</v>
      </c>
      <c r="E6" s="115">
        <f t="shared" ref="E6:E32" si="6">E5</f>
        <v>3</v>
      </c>
      <c r="F6" s="115">
        <f t="shared" si="1"/>
        <v>720</v>
      </c>
      <c r="G6" s="118">
        <f>F6/F$4</f>
        <v>1.6</v>
      </c>
      <c r="H6" s="118">
        <f t="shared" ref="H6:H23" si="7">F6/F5</f>
        <v>1.2</v>
      </c>
      <c r="I6" s="118">
        <f t="shared" si="0"/>
        <v>10.5</v>
      </c>
      <c r="K6" s="118">
        <f>SUMIF('Umowa Miejski'!H:H,'Relacje objętości'!A6,'Umowa Miejski'!K:K)</f>
        <v>3.3</v>
      </c>
      <c r="L6" s="118">
        <f t="shared" si="2"/>
        <v>10</v>
      </c>
      <c r="N6" s="144" t="str">
        <f t="shared" si="3"/>
        <v>BIE 1/4UK-UKA-ST14-001</v>
      </c>
      <c r="O6" s="145" t="s">
        <v>1170</v>
      </c>
      <c r="P6" s="115" t="s">
        <v>64</v>
      </c>
      <c r="Q6" s="115" t="s">
        <v>65</v>
      </c>
      <c r="R6" s="151">
        <v>0</v>
      </c>
      <c r="S6" s="124">
        <v>4</v>
      </c>
      <c r="W6" s="115">
        <f t="shared" si="4"/>
        <v>0</v>
      </c>
      <c r="X6" s="152">
        <v>0</v>
      </c>
      <c r="Y6" s="138">
        <f t="shared" si="5"/>
        <v>0</v>
      </c>
      <c r="AD6" s="140">
        <f>4/1</f>
        <v>4</v>
      </c>
    </row>
    <row r="7" spans="1:33">
      <c r="A7" s="117" t="s">
        <v>78</v>
      </c>
      <c r="B7" s="117" t="s">
        <v>79</v>
      </c>
      <c r="C7" s="115">
        <v>20</v>
      </c>
      <c r="D7" s="115">
        <v>15</v>
      </c>
      <c r="E7" s="115">
        <f t="shared" si="6"/>
        <v>3</v>
      </c>
      <c r="F7" s="115">
        <f t="shared" si="1"/>
        <v>900</v>
      </c>
      <c r="G7" s="118">
        <f>F7/F$4</f>
        <v>2</v>
      </c>
      <c r="H7" s="118">
        <f>F7/F6</f>
        <v>1.25</v>
      </c>
      <c r="I7" s="118">
        <f t="shared" si="0"/>
        <v>8.4</v>
      </c>
      <c r="K7" s="118">
        <f>SUMIF('Umowa Miejski'!H:H,'Relacje objętości'!A7,'Umowa Miejski'!K:K)</f>
        <v>4.0999999999999996</v>
      </c>
      <c r="L7" s="118">
        <f t="shared" si="2"/>
        <v>8.0487804878048781</v>
      </c>
      <c r="N7" s="144" t="str">
        <f t="shared" si="3"/>
        <v>BIE 1/6UK-UKA-ST16-001</v>
      </c>
      <c r="O7" s="145" t="s">
        <v>1171</v>
      </c>
      <c r="P7" s="115" t="s">
        <v>66</v>
      </c>
      <c r="Q7" s="115" t="s">
        <v>67</v>
      </c>
      <c r="R7" s="151">
        <v>0</v>
      </c>
      <c r="S7" s="124">
        <v>6</v>
      </c>
      <c r="W7" s="115">
        <f t="shared" si="4"/>
        <v>0</v>
      </c>
      <c r="X7" s="152">
        <v>0</v>
      </c>
      <c r="Y7" s="138">
        <f t="shared" si="5"/>
        <v>0</v>
      </c>
      <c r="AD7" s="140">
        <f>6/1</f>
        <v>6</v>
      </c>
    </row>
    <row r="8" spans="1:33">
      <c r="A8" s="117" t="s">
        <v>80</v>
      </c>
      <c r="B8" s="117" t="s">
        <v>81</v>
      </c>
      <c r="C8" s="115">
        <v>40</v>
      </c>
      <c r="D8" s="115">
        <v>7.5</v>
      </c>
      <c r="E8" s="115">
        <f t="shared" si="6"/>
        <v>3</v>
      </c>
      <c r="F8" s="115">
        <f t="shared" si="1"/>
        <v>900</v>
      </c>
      <c r="G8" s="118">
        <f t="shared" ref="G8:G23" si="8">F8/F$4</f>
        <v>2</v>
      </c>
      <c r="H8" s="118">
        <f t="shared" si="7"/>
        <v>1</v>
      </c>
      <c r="I8" s="118">
        <f>F$23/F8</f>
        <v>8.4</v>
      </c>
      <c r="K8" s="118">
        <f>SUMIF('Umowa Miejski'!H:H,'Relacje objętości'!A8,'Umowa Miejski'!K:K)</f>
        <v>2.95</v>
      </c>
      <c r="L8" s="118">
        <f>K$23/K8</f>
        <v>11.1864406779661</v>
      </c>
      <c r="N8" s="144" t="str">
        <f t="shared" si="3"/>
        <v>BIE 1/8UK-UKA-ST18-001</v>
      </c>
      <c r="O8" s="145" t="s">
        <v>1172</v>
      </c>
      <c r="P8" s="115" t="s">
        <v>68</v>
      </c>
      <c r="Q8" s="115" t="s">
        <v>69</v>
      </c>
      <c r="R8" s="151">
        <v>0</v>
      </c>
      <c r="S8" s="124">
        <v>8</v>
      </c>
      <c r="W8" s="115">
        <f t="shared" si="4"/>
        <v>0</v>
      </c>
      <c r="X8" s="152">
        <v>0</v>
      </c>
      <c r="Y8" s="138">
        <f t="shared" si="5"/>
        <v>0</v>
      </c>
      <c r="AD8" s="140">
        <f>8/1</f>
        <v>8</v>
      </c>
    </row>
    <row r="9" spans="1:33" ht="15.75" thickBot="1">
      <c r="A9" s="117" t="s">
        <v>82</v>
      </c>
      <c r="B9" s="117" t="s">
        <v>83</v>
      </c>
      <c r="C9" s="115">
        <v>40</v>
      </c>
      <c r="D9" s="115">
        <v>10</v>
      </c>
      <c r="E9" s="115">
        <f t="shared" si="6"/>
        <v>3</v>
      </c>
      <c r="F9" s="115">
        <f t="shared" si="1"/>
        <v>1200</v>
      </c>
      <c r="G9" s="118">
        <f t="shared" si="8"/>
        <v>2.6666666666666665</v>
      </c>
      <c r="H9" s="118">
        <f t="shared" si="7"/>
        <v>1.3333333333333333</v>
      </c>
      <c r="I9" s="118">
        <f t="shared" si="0"/>
        <v>6.3</v>
      </c>
      <c r="K9" s="118">
        <f>SUMIF('Umowa Miejski'!H:H,'Relacje objętości'!A9,'Umowa Miejski'!K:K)</f>
        <v>3.81</v>
      </c>
      <c r="L9" s="118">
        <f t="shared" si="2"/>
        <v>8.6614173228346463</v>
      </c>
      <c r="N9" s="144" t="str">
        <f t="shared" si="3"/>
        <v>BIE 3/4UK-UKA-ST34-001</v>
      </c>
      <c r="O9" s="145" t="s">
        <v>1173</v>
      </c>
      <c r="P9" s="115" t="s">
        <v>70</v>
      </c>
      <c r="Q9" s="115" t="s">
        <v>71</v>
      </c>
      <c r="R9" s="151">
        <v>0</v>
      </c>
      <c r="S9" s="124">
        <v>1.3333333333333333</v>
      </c>
      <c r="W9" s="115">
        <f t="shared" si="4"/>
        <v>0</v>
      </c>
      <c r="X9" s="152">
        <v>0</v>
      </c>
      <c r="Y9" s="138">
        <f t="shared" si="5"/>
        <v>0</v>
      </c>
      <c r="AD9" s="140">
        <f>4/3</f>
        <v>1.3333333333333333</v>
      </c>
    </row>
    <row r="10" spans="1:33">
      <c r="A10" s="117" t="s">
        <v>84</v>
      </c>
      <c r="B10" s="117" t="s">
        <v>85</v>
      </c>
      <c r="C10" s="115">
        <v>40</v>
      </c>
      <c r="D10" s="115">
        <v>12</v>
      </c>
      <c r="E10" s="115">
        <f t="shared" si="6"/>
        <v>3</v>
      </c>
      <c r="F10" s="115">
        <f t="shared" si="1"/>
        <v>1440</v>
      </c>
      <c r="G10" s="118">
        <f t="shared" si="8"/>
        <v>3.2</v>
      </c>
      <c r="H10" s="118">
        <f t="shared" si="7"/>
        <v>1.2</v>
      </c>
      <c r="I10" s="118">
        <f t="shared" si="0"/>
        <v>5.25</v>
      </c>
      <c r="K10" s="118">
        <f>SUMIF('Umowa Miejski'!H:H,'Relacje objętości'!A10,'Umowa Miejski'!K:K)</f>
        <v>4.6100000000000003</v>
      </c>
      <c r="L10" s="118">
        <f t="shared" si="2"/>
        <v>7.1583514099783079</v>
      </c>
      <c r="N10" s="144" t="str">
        <f t="shared" si="3"/>
        <v>PA R 7,5 x 20UK-UKB-0020-001</v>
      </c>
      <c r="O10" s="148" t="s">
        <v>1208</v>
      </c>
      <c r="P10" s="136" t="s">
        <v>72</v>
      </c>
      <c r="Q10" s="136" t="s">
        <v>73</v>
      </c>
      <c r="R10" s="151">
        <v>124.86328125</v>
      </c>
      <c r="S10" s="137">
        <v>18.333333333333332</v>
      </c>
      <c r="T10" s="136">
        <v>20</v>
      </c>
      <c r="U10" s="136">
        <v>7.5</v>
      </c>
      <c r="V10" s="136">
        <v>2</v>
      </c>
      <c r="W10" s="136">
        <f t="shared" si="4"/>
        <v>300</v>
      </c>
      <c r="X10" s="152">
        <v>1177.5999999999999</v>
      </c>
      <c r="Y10" s="138">
        <f t="shared" si="5"/>
        <v>9.431115282340059</v>
      </c>
      <c r="AD10" s="140">
        <f t="shared" ref="AD10:AD29" si="9">$AD$2/W10</f>
        <v>126</v>
      </c>
      <c r="AE10" s="119">
        <f>SUMPRODUCT(R10:R13,X10:X13)</f>
        <v>304681</v>
      </c>
    </row>
    <row r="11" spans="1:33">
      <c r="A11" s="117" t="s">
        <v>86</v>
      </c>
      <c r="B11" s="117" t="s">
        <v>87</v>
      </c>
      <c r="C11" s="115">
        <v>40</v>
      </c>
      <c r="D11" s="115">
        <v>15</v>
      </c>
      <c r="E11" s="115">
        <f t="shared" si="6"/>
        <v>3</v>
      </c>
      <c r="F11" s="115">
        <f t="shared" si="1"/>
        <v>1800</v>
      </c>
      <c r="G11" s="118">
        <f t="shared" si="8"/>
        <v>4</v>
      </c>
      <c r="H11" s="118">
        <f t="shared" si="7"/>
        <v>1.25</v>
      </c>
      <c r="I11" s="118">
        <f t="shared" si="0"/>
        <v>4.2</v>
      </c>
      <c r="K11" s="118">
        <f>SUMIF('Umowa Miejski'!H:H,'Relacje objętości'!A11,'Umowa Miejski'!K:K)</f>
        <v>5.99</v>
      </c>
      <c r="L11" s="118">
        <f t="shared" si="2"/>
        <v>5.5091819699499167</v>
      </c>
      <c r="N11" s="144" t="str">
        <f t="shared" si="3"/>
        <v>PA R 10 x 20UK-UKB-0020-002</v>
      </c>
      <c r="O11" s="145" t="s">
        <v>1209</v>
      </c>
      <c r="P11" s="132" t="s">
        <v>74</v>
      </c>
      <c r="Q11" s="132" t="s">
        <v>75</v>
      </c>
      <c r="R11" s="151">
        <v>159.54022988505747</v>
      </c>
      <c r="S11" s="133">
        <v>12.692307692307692</v>
      </c>
      <c r="T11" s="132">
        <v>20</v>
      </c>
      <c r="U11" s="132">
        <v>10</v>
      </c>
      <c r="V11" s="132">
        <v>2</v>
      </c>
      <c r="W11" s="132">
        <f t="shared" si="4"/>
        <v>400</v>
      </c>
      <c r="X11" s="152">
        <v>800.4</v>
      </c>
      <c r="Y11" s="138">
        <f t="shared" si="5"/>
        <v>5.0169164265129682</v>
      </c>
      <c r="AD11" s="140">
        <f t="shared" si="9"/>
        <v>94.5</v>
      </c>
      <c r="AE11" s="119">
        <f>SUMPRODUCT(AD10:AD13,X10:X13)</f>
        <v>275817.14999999997</v>
      </c>
    </row>
    <row r="12" spans="1:33">
      <c r="A12" s="117" t="s">
        <v>88</v>
      </c>
      <c r="B12" s="117" t="s">
        <v>89</v>
      </c>
      <c r="C12" s="115">
        <v>40</v>
      </c>
      <c r="D12" s="115">
        <v>20</v>
      </c>
      <c r="E12" s="115">
        <f t="shared" si="6"/>
        <v>3</v>
      </c>
      <c r="F12" s="115">
        <f t="shared" si="1"/>
        <v>2400</v>
      </c>
      <c r="G12" s="118">
        <f t="shared" si="8"/>
        <v>5.333333333333333</v>
      </c>
      <c r="H12" s="118">
        <f t="shared" si="7"/>
        <v>1.3333333333333333</v>
      </c>
      <c r="I12" s="118">
        <f t="shared" si="0"/>
        <v>3.15</v>
      </c>
      <c r="K12" s="118">
        <f>SUMIF('Umowa Miejski'!H:H,'Relacje objętości'!A12,'Umowa Miejski'!K:K)</f>
        <v>7.99</v>
      </c>
      <c r="L12" s="118">
        <f t="shared" si="2"/>
        <v>4.1301627033792236</v>
      </c>
      <c r="N12" s="144" t="str">
        <f t="shared" si="3"/>
        <v>PA R 12 x 20UK-UKB-0020-003</v>
      </c>
      <c r="O12" s="145" t="s">
        <v>1210</v>
      </c>
      <c r="P12" s="132" t="s">
        <v>76</v>
      </c>
      <c r="Q12" s="132" t="s">
        <v>77</v>
      </c>
      <c r="R12" s="151">
        <v>45.524475524475527</v>
      </c>
      <c r="S12" s="133">
        <v>10</v>
      </c>
      <c r="T12" s="132">
        <v>20</v>
      </c>
      <c r="U12" s="132">
        <v>12</v>
      </c>
      <c r="V12" s="132">
        <v>2</v>
      </c>
      <c r="W12" s="132">
        <f t="shared" si="4"/>
        <v>480</v>
      </c>
      <c r="X12" s="152">
        <v>657.8</v>
      </c>
      <c r="Y12" s="138">
        <f t="shared" si="5"/>
        <v>14.449370199692778</v>
      </c>
      <c r="AD12" s="140">
        <f t="shared" si="9"/>
        <v>78.75</v>
      </c>
      <c r="AE12" s="119">
        <f>AE11-AE10</f>
        <v>-28863.850000000035</v>
      </c>
    </row>
    <row r="13" spans="1:33" ht="15.75" thickBot="1">
      <c r="A13" s="117" t="s">
        <v>90</v>
      </c>
      <c r="B13" s="117" t="s">
        <v>91</v>
      </c>
      <c r="C13" s="115">
        <v>40</v>
      </c>
      <c r="D13" s="115">
        <v>25</v>
      </c>
      <c r="E13" s="115">
        <f t="shared" si="6"/>
        <v>3</v>
      </c>
      <c r="F13" s="115">
        <f t="shared" si="1"/>
        <v>3000</v>
      </c>
      <c r="G13" s="118">
        <f t="shared" si="8"/>
        <v>6.666666666666667</v>
      </c>
      <c r="H13" s="118">
        <f t="shared" si="7"/>
        <v>1.25</v>
      </c>
      <c r="I13" s="118">
        <f t="shared" si="0"/>
        <v>2.52</v>
      </c>
      <c r="K13" s="118">
        <f>SUMIF('Umowa Miejski'!H:H,'Relacje objętości'!A13,'Umowa Miejski'!K:K)</f>
        <v>13.88</v>
      </c>
      <c r="L13" s="118">
        <f t="shared" si="2"/>
        <v>2.3775216138328528</v>
      </c>
      <c r="N13" s="144" t="str">
        <f t="shared" si="3"/>
        <v>PA R 15 x 20UK-UKB-0020-004</v>
      </c>
      <c r="O13" s="145" t="s">
        <v>1211</v>
      </c>
      <c r="P13" s="132" t="s">
        <v>78</v>
      </c>
      <c r="Q13" s="132" t="s">
        <v>79</v>
      </c>
      <c r="R13" s="151">
        <v>0</v>
      </c>
      <c r="S13" s="133">
        <v>8.0487804878048781</v>
      </c>
      <c r="T13" s="132">
        <v>20</v>
      </c>
      <c r="U13" s="132">
        <v>15</v>
      </c>
      <c r="V13" s="132">
        <v>2</v>
      </c>
      <c r="W13" s="132">
        <f t="shared" si="4"/>
        <v>600</v>
      </c>
      <c r="X13" s="152">
        <v>0</v>
      </c>
      <c r="Y13" s="138">
        <f t="shared" si="5"/>
        <v>0</v>
      </c>
      <c r="AD13" s="140">
        <f t="shared" si="9"/>
        <v>63</v>
      </c>
    </row>
    <row r="14" spans="1:33">
      <c r="A14" s="117" t="s">
        <v>92</v>
      </c>
      <c r="B14" s="117" t="s">
        <v>93</v>
      </c>
      <c r="C14" s="115">
        <v>40</v>
      </c>
      <c r="D14" s="115">
        <v>32</v>
      </c>
      <c r="E14" s="115">
        <f t="shared" si="6"/>
        <v>3</v>
      </c>
      <c r="F14" s="115">
        <f t="shared" si="1"/>
        <v>3840</v>
      </c>
      <c r="G14" s="118">
        <f t="shared" si="8"/>
        <v>8.5333333333333332</v>
      </c>
      <c r="H14" s="118">
        <f t="shared" si="7"/>
        <v>1.28</v>
      </c>
      <c r="I14" s="118">
        <f t="shared" si="0"/>
        <v>1.96875</v>
      </c>
      <c r="K14" s="118">
        <f>SUMIF('Umowa Miejski'!H:H,'Relacje objętości'!A14,'Umowa Miejski'!K:K)</f>
        <v>16.989999999999998</v>
      </c>
      <c r="L14" s="118">
        <f t="shared" si="2"/>
        <v>1.9423190111830491</v>
      </c>
      <c r="N14" s="144" t="str">
        <f t="shared" si="3"/>
        <v>PA R 7,5 x 40UK-UKB-0040-001</v>
      </c>
      <c r="O14" s="148" t="s">
        <v>1212</v>
      </c>
      <c r="P14" s="136" t="s">
        <v>80</v>
      </c>
      <c r="Q14" s="136" t="s">
        <v>81</v>
      </c>
      <c r="R14" s="151">
        <v>102.78688524590164</v>
      </c>
      <c r="S14" s="137">
        <v>11.1864406779661</v>
      </c>
      <c r="T14" s="136">
        <v>40</v>
      </c>
      <c r="U14" s="136">
        <v>7.5</v>
      </c>
      <c r="V14" s="132">
        <v>2</v>
      </c>
      <c r="W14" s="136">
        <f t="shared" si="4"/>
        <v>600</v>
      </c>
      <c r="X14" s="152">
        <v>280.59999999999997</v>
      </c>
      <c r="Y14" s="138">
        <f t="shared" si="5"/>
        <v>2.7299202551834125</v>
      </c>
      <c r="Z14" s="115">
        <f>SUMPRODUCT(R$14:R$21,X$14:X$21)/SUMPRODUCT(X$14:X$21)</f>
        <v>42.068833652007648</v>
      </c>
      <c r="AA14" s="115">
        <f t="shared" ref="AA14:AA21" si="10">$Z$14/AB14</f>
        <v>917.10057361376664</v>
      </c>
      <c r="AB14" s="139">
        <f>W14/SUM(W$14:W$21)</f>
        <v>4.5871559633027525E-2</v>
      </c>
      <c r="AC14" s="115">
        <f>SUMPRODUCT(W$14:W$21,X$14:X$21)/SUM(X$14:X$21)</f>
        <v>1209.2160611854683</v>
      </c>
      <c r="AD14" s="140">
        <f t="shared" si="9"/>
        <v>63</v>
      </c>
      <c r="AE14" s="119">
        <f>SUMPRODUCT(R14:R21,X14:X21)</f>
        <v>202418.39999999997</v>
      </c>
    </row>
    <row r="15" spans="1:33">
      <c r="A15" s="117" t="s">
        <v>94</v>
      </c>
      <c r="B15" s="117" t="s">
        <v>95</v>
      </c>
      <c r="C15" s="115">
        <v>40</v>
      </c>
      <c r="D15" s="115">
        <v>42</v>
      </c>
      <c r="E15" s="115">
        <f t="shared" si="6"/>
        <v>3</v>
      </c>
      <c r="F15" s="115">
        <f t="shared" si="1"/>
        <v>5040</v>
      </c>
      <c r="G15" s="118">
        <f t="shared" si="8"/>
        <v>11.2</v>
      </c>
      <c r="H15" s="118">
        <f t="shared" si="7"/>
        <v>1.3125</v>
      </c>
      <c r="I15" s="118">
        <f t="shared" si="0"/>
        <v>1.5</v>
      </c>
      <c r="K15" s="118">
        <f>SUMIF('Umowa Miejski'!H:H,'Relacje objętości'!A15,'Umowa Miejski'!K:K)</f>
        <v>20.99</v>
      </c>
      <c r="L15" s="118">
        <f t="shared" si="2"/>
        <v>1.5721772272510721</v>
      </c>
      <c r="N15" s="144" t="str">
        <f t="shared" si="3"/>
        <v>PA R 10 x 40UK-UKB-0040-002</v>
      </c>
      <c r="O15" s="145" t="s">
        <v>1213</v>
      </c>
      <c r="P15" s="132" t="s">
        <v>82</v>
      </c>
      <c r="Q15" s="132" t="s">
        <v>83</v>
      </c>
      <c r="R15" s="151">
        <v>47.096385542168676</v>
      </c>
      <c r="S15" s="133">
        <v>8.6614173228346463</v>
      </c>
      <c r="T15" s="132">
        <v>40</v>
      </c>
      <c r="U15" s="132">
        <v>10</v>
      </c>
      <c r="V15" s="132">
        <v>2</v>
      </c>
      <c r="W15" s="132">
        <f t="shared" si="4"/>
        <v>800</v>
      </c>
      <c r="X15" s="152">
        <v>763.59999999999991</v>
      </c>
      <c r="Y15" s="138">
        <f t="shared" si="5"/>
        <v>16.213558454847785</v>
      </c>
      <c r="Z15" s="115">
        <f>SUMPRODUCT(R$14:R$21,X$14:X$21,W$14:W$21)/SUMPRODUCT(X$14:X$21,W$14:W$21)</f>
        <v>37.10900983523608</v>
      </c>
      <c r="AA15" s="115">
        <f t="shared" si="10"/>
        <v>687.82543021032507</v>
      </c>
      <c r="AB15" s="139">
        <f t="shared" ref="AB15:AB21" si="11">W15/SUM(W$14:W$21)</f>
        <v>6.1162079510703363E-2</v>
      </c>
      <c r="AC15" s="115">
        <f t="shared" ref="AC15:AC21" si="12">SUMPRODUCT(W$14:W$21,X$14:X$21)/SUM(X$14:X$21)</f>
        <v>1209.2160611854683</v>
      </c>
      <c r="AD15" s="140">
        <f t="shared" si="9"/>
        <v>47.25</v>
      </c>
      <c r="AE15" s="119">
        <f>SUMPRODUCT(AD14:AD21,X14:X21)</f>
        <v>168953.39999999997</v>
      </c>
    </row>
    <row r="16" spans="1:33">
      <c r="A16" s="117" t="s">
        <v>96</v>
      </c>
      <c r="B16" s="117" t="s">
        <v>97</v>
      </c>
      <c r="C16" s="115">
        <v>60</v>
      </c>
      <c r="D16" s="115">
        <v>7.5</v>
      </c>
      <c r="E16" s="115">
        <f t="shared" si="6"/>
        <v>3</v>
      </c>
      <c r="F16" s="115">
        <f t="shared" si="1"/>
        <v>1350</v>
      </c>
      <c r="G16" s="118">
        <f t="shared" si="8"/>
        <v>3</v>
      </c>
      <c r="H16" s="118">
        <f t="shared" si="7"/>
        <v>0.26785714285714285</v>
      </c>
      <c r="I16" s="118">
        <f t="shared" si="0"/>
        <v>5.6</v>
      </c>
      <c r="K16" s="118">
        <f>SUMIF('Umowa Miejski'!H:H,'Relacje objętości'!A16,'Umowa Miejski'!K:K)</f>
        <v>4.33</v>
      </c>
      <c r="L16" s="118">
        <f t="shared" si="2"/>
        <v>7.6212471131639719</v>
      </c>
      <c r="N16" s="144" t="str">
        <f t="shared" si="3"/>
        <v>PA R 12 x 40UK-UKB-0040-003</v>
      </c>
      <c r="O16" s="145" t="s">
        <v>1214</v>
      </c>
      <c r="P16" s="132" t="s">
        <v>84</v>
      </c>
      <c r="Q16" s="132" t="s">
        <v>85</v>
      </c>
      <c r="R16" s="151">
        <v>50.428571428571431</v>
      </c>
      <c r="S16" s="133">
        <v>7.1583514099783079</v>
      </c>
      <c r="T16" s="132">
        <v>40</v>
      </c>
      <c r="U16" s="132">
        <v>12</v>
      </c>
      <c r="V16" s="132">
        <v>2</v>
      </c>
      <c r="W16" s="132">
        <f t="shared" si="4"/>
        <v>960</v>
      </c>
      <c r="X16" s="152">
        <v>1352.3999999999999</v>
      </c>
      <c r="Y16" s="138">
        <f t="shared" si="5"/>
        <v>26.818130311614727</v>
      </c>
      <c r="AA16" s="115">
        <f t="shared" si="10"/>
        <v>573.18785850860422</v>
      </c>
      <c r="AB16" s="139">
        <f t="shared" si="11"/>
        <v>7.3394495412844041E-2</v>
      </c>
      <c r="AC16" s="115">
        <f t="shared" si="12"/>
        <v>1209.2160611854683</v>
      </c>
      <c r="AD16" s="140">
        <f t="shared" si="9"/>
        <v>39.375</v>
      </c>
      <c r="AE16" s="119">
        <f>AE15-AE14</f>
        <v>-33465</v>
      </c>
    </row>
    <row r="17" spans="1:31">
      <c r="A17" s="117" t="s">
        <v>98</v>
      </c>
      <c r="B17" s="117" t="s">
        <v>99</v>
      </c>
      <c r="C17" s="115">
        <v>60</v>
      </c>
      <c r="D17" s="115">
        <v>10</v>
      </c>
      <c r="E17" s="115">
        <f t="shared" si="6"/>
        <v>3</v>
      </c>
      <c r="F17" s="115">
        <f t="shared" si="1"/>
        <v>1800</v>
      </c>
      <c r="G17" s="118">
        <f t="shared" si="8"/>
        <v>4</v>
      </c>
      <c r="H17" s="118">
        <f t="shared" si="7"/>
        <v>1.3333333333333333</v>
      </c>
      <c r="I17" s="118">
        <f t="shared" si="0"/>
        <v>4.2</v>
      </c>
      <c r="K17" s="118">
        <f>SUMIF('Umowa Miejski'!H:H,'Relacje objętości'!A17,'Umowa Miejski'!K:K)</f>
        <v>5.89</v>
      </c>
      <c r="L17" s="118">
        <f t="shared" si="2"/>
        <v>5.6027164685908319</v>
      </c>
      <c r="N17" s="144" t="str">
        <f t="shared" si="3"/>
        <v>PA R 15 x 40UK-UKB-0040-004</v>
      </c>
      <c r="O17" s="145" t="s">
        <v>1215</v>
      </c>
      <c r="P17" s="132" t="s">
        <v>86</v>
      </c>
      <c r="Q17" s="132" t="s">
        <v>87</v>
      </c>
      <c r="R17" s="151">
        <v>33.801687763713083</v>
      </c>
      <c r="S17" s="133">
        <v>5.5091819699499167</v>
      </c>
      <c r="T17" s="132">
        <v>40</v>
      </c>
      <c r="U17" s="132">
        <v>15</v>
      </c>
      <c r="V17" s="132">
        <v>2</v>
      </c>
      <c r="W17" s="132">
        <f t="shared" si="4"/>
        <v>1200</v>
      </c>
      <c r="X17" s="152">
        <v>1090.1999999999998</v>
      </c>
      <c r="Y17" s="138">
        <f t="shared" si="5"/>
        <v>32.252827362376721</v>
      </c>
      <c r="AA17" s="115">
        <f t="shared" si="10"/>
        <v>458.55028680688332</v>
      </c>
      <c r="AB17" s="139">
        <f t="shared" si="11"/>
        <v>9.1743119266055051E-2</v>
      </c>
      <c r="AC17" s="115">
        <f t="shared" si="12"/>
        <v>1209.2160611854683</v>
      </c>
      <c r="AD17" s="140">
        <f t="shared" si="9"/>
        <v>31.5</v>
      </c>
    </row>
    <row r="18" spans="1:31">
      <c r="A18" s="117" t="s">
        <v>100</v>
      </c>
      <c r="B18" s="117" t="s">
        <v>101</v>
      </c>
      <c r="C18" s="115">
        <v>60</v>
      </c>
      <c r="D18" s="115">
        <v>12</v>
      </c>
      <c r="E18" s="115">
        <f t="shared" si="6"/>
        <v>3</v>
      </c>
      <c r="F18" s="115">
        <f t="shared" si="1"/>
        <v>2160</v>
      </c>
      <c r="G18" s="118">
        <f t="shared" si="8"/>
        <v>4.8</v>
      </c>
      <c r="H18" s="118">
        <f t="shared" si="7"/>
        <v>1.2</v>
      </c>
      <c r="I18" s="118">
        <f t="shared" si="0"/>
        <v>3.5</v>
      </c>
      <c r="K18" s="118">
        <f>SUMIF('Umowa Miejski'!H:H,'Relacje objętości'!A18,'Umowa Miejski'!K:K)</f>
        <v>6.99</v>
      </c>
      <c r="L18" s="118">
        <f t="shared" si="2"/>
        <v>4.7210300429184544</v>
      </c>
      <c r="N18" s="144" t="str">
        <f t="shared" si="3"/>
        <v>PA R 20 x 40UK-UKB-0040-005</v>
      </c>
      <c r="O18" s="145" t="s">
        <v>1216</v>
      </c>
      <c r="P18" s="132" t="s">
        <v>88</v>
      </c>
      <c r="Q18" s="132" t="s">
        <v>89</v>
      </c>
      <c r="R18" s="151">
        <v>22.957627118644069</v>
      </c>
      <c r="S18" s="133">
        <v>4.1301627033792236</v>
      </c>
      <c r="T18" s="132">
        <v>40</v>
      </c>
      <c r="U18" s="132">
        <v>20</v>
      </c>
      <c r="V18" s="132">
        <v>2</v>
      </c>
      <c r="W18" s="132">
        <f t="shared" si="4"/>
        <v>1600</v>
      </c>
      <c r="X18" s="152">
        <v>542.79999999999995</v>
      </c>
      <c r="Y18" s="138">
        <f t="shared" si="5"/>
        <v>23.643558508674783</v>
      </c>
      <c r="AA18" s="115">
        <f t="shared" si="10"/>
        <v>343.91271510516253</v>
      </c>
      <c r="AB18" s="139">
        <f t="shared" si="11"/>
        <v>0.12232415902140673</v>
      </c>
      <c r="AC18" s="115">
        <f t="shared" si="12"/>
        <v>1209.2160611854683</v>
      </c>
      <c r="AD18" s="140">
        <f t="shared" si="9"/>
        <v>23.625</v>
      </c>
    </row>
    <row r="19" spans="1:31">
      <c r="A19" s="117" t="s">
        <v>102</v>
      </c>
      <c r="B19" s="117" t="s">
        <v>103</v>
      </c>
      <c r="C19" s="115">
        <v>60</v>
      </c>
      <c r="D19" s="115">
        <v>15</v>
      </c>
      <c r="E19" s="115">
        <f t="shared" si="6"/>
        <v>3</v>
      </c>
      <c r="F19" s="115">
        <f t="shared" si="1"/>
        <v>2700</v>
      </c>
      <c r="G19" s="118">
        <f t="shared" si="8"/>
        <v>6</v>
      </c>
      <c r="H19" s="118">
        <f t="shared" si="7"/>
        <v>1.25</v>
      </c>
      <c r="I19" s="118">
        <f t="shared" si="0"/>
        <v>2.8</v>
      </c>
      <c r="K19" s="118">
        <f>SUMIF('Umowa Miejski'!H:H,'Relacje objętości'!A19,'Umowa Miejski'!K:K)</f>
        <v>8.66</v>
      </c>
      <c r="L19" s="118">
        <f t="shared" si="2"/>
        <v>3.8106235565819859</v>
      </c>
      <c r="N19" s="144" t="str">
        <f t="shared" si="3"/>
        <v>PA R 25 x 40UK-UKB-0040-006</v>
      </c>
      <c r="O19" s="145" t="s">
        <v>1217</v>
      </c>
      <c r="P19" s="132" t="s">
        <v>90</v>
      </c>
      <c r="Q19" s="132" t="s">
        <v>91</v>
      </c>
      <c r="R19" s="151">
        <v>25.705882352941178</v>
      </c>
      <c r="S19" s="133">
        <v>2.3775216138328528</v>
      </c>
      <c r="T19" s="132">
        <v>40</v>
      </c>
      <c r="U19" s="132">
        <v>25</v>
      </c>
      <c r="V19" s="132">
        <v>2</v>
      </c>
      <c r="W19" s="132">
        <f t="shared" si="4"/>
        <v>2000</v>
      </c>
      <c r="X19" s="152">
        <v>781.99999999999989</v>
      </c>
      <c r="Y19" s="138">
        <f t="shared" si="5"/>
        <v>30.421052631578942</v>
      </c>
      <c r="AA19" s="115">
        <f t="shared" si="10"/>
        <v>275.13017208413004</v>
      </c>
      <c r="AB19" s="139">
        <f t="shared" si="11"/>
        <v>0.1529051987767584</v>
      </c>
      <c r="AC19" s="115">
        <f t="shared" si="12"/>
        <v>1209.2160611854683</v>
      </c>
      <c r="AD19" s="140">
        <f t="shared" si="9"/>
        <v>18.899999999999999</v>
      </c>
    </row>
    <row r="20" spans="1:31">
      <c r="A20" s="117" t="s">
        <v>104</v>
      </c>
      <c r="B20" s="117" t="s">
        <v>105</v>
      </c>
      <c r="C20" s="115">
        <v>60</v>
      </c>
      <c r="D20" s="115">
        <v>20</v>
      </c>
      <c r="E20" s="115">
        <f t="shared" si="6"/>
        <v>3</v>
      </c>
      <c r="F20" s="115">
        <f t="shared" si="1"/>
        <v>3600</v>
      </c>
      <c r="G20" s="118">
        <f t="shared" si="8"/>
        <v>8</v>
      </c>
      <c r="H20" s="118">
        <f t="shared" si="7"/>
        <v>1.3333333333333333</v>
      </c>
      <c r="I20" s="118">
        <f t="shared" si="0"/>
        <v>2.1</v>
      </c>
      <c r="K20" s="118">
        <f>SUMIF('Umowa Miejski'!H:H,'Relacje objętości'!A20,'Umowa Miejski'!K:K)</f>
        <v>10.99</v>
      </c>
      <c r="L20" s="118">
        <f t="shared" si="2"/>
        <v>3.002729754322111</v>
      </c>
      <c r="N20" s="144" t="str">
        <f t="shared" si="3"/>
        <v>PA R 32 x 40UK-UKB-0040-007</v>
      </c>
      <c r="O20" s="145" t="s">
        <v>1218</v>
      </c>
      <c r="P20" s="132" t="s">
        <v>92</v>
      </c>
      <c r="Q20" s="132" t="s">
        <v>93</v>
      </c>
      <c r="R20" s="151">
        <v>0</v>
      </c>
      <c r="S20" s="133">
        <v>1.9423190111830491</v>
      </c>
      <c r="T20" s="132">
        <v>40</v>
      </c>
      <c r="U20" s="132">
        <v>32</v>
      </c>
      <c r="V20" s="132">
        <v>2</v>
      </c>
      <c r="W20" s="132">
        <f t="shared" si="4"/>
        <v>2560</v>
      </c>
      <c r="X20" s="152">
        <v>0</v>
      </c>
      <c r="Y20" s="138">
        <f t="shared" si="5"/>
        <v>0</v>
      </c>
      <c r="AA20" s="115">
        <f t="shared" si="10"/>
        <v>214.94544694072658</v>
      </c>
      <c r="AB20" s="139">
        <f t="shared" si="11"/>
        <v>0.19571865443425077</v>
      </c>
      <c r="AC20" s="115">
        <f t="shared" si="12"/>
        <v>1209.2160611854683</v>
      </c>
      <c r="AD20" s="140">
        <f t="shared" si="9"/>
        <v>14.765625</v>
      </c>
    </row>
    <row r="21" spans="1:31" ht="15.75" thickBot="1">
      <c r="A21" s="117" t="s">
        <v>106</v>
      </c>
      <c r="B21" s="117" t="s">
        <v>107</v>
      </c>
      <c r="C21" s="115">
        <v>60</v>
      </c>
      <c r="D21" s="115">
        <v>25</v>
      </c>
      <c r="E21" s="115">
        <f t="shared" si="6"/>
        <v>3</v>
      </c>
      <c r="F21" s="115">
        <f t="shared" si="1"/>
        <v>4500</v>
      </c>
      <c r="G21" s="118">
        <f t="shared" si="8"/>
        <v>10</v>
      </c>
      <c r="H21" s="118">
        <f t="shared" si="7"/>
        <v>1.25</v>
      </c>
      <c r="I21" s="118">
        <f t="shared" si="0"/>
        <v>1.68</v>
      </c>
      <c r="K21" s="118">
        <f>SUMIF('Umowa Miejski'!H:H,'Relacje objętości'!A21,'Umowa Miejski'!K:K)</f>
        <v>14.6</v>
      </c>
      <c r="L21" s="118">
        <f t="shared" si="2"/>
        <v>2.2602739726027399</v>
      </c>
      <c r="N21" s="144" t="str">
        <f t="shared" si="3"/>
        <v>PA R 42 x 40UK-UKB-0040-008</v>
      </c>
      <c r="O21" s="149" t="s">
        <v>1219</v>
      </c>
      <c r="P21" s="134" t="s">
        <v>94</v>
      </c>
      <c r="Q21" s="134" t="s">
        <v>95</v>
      </c>
      <c r="R21" s="151">
        <v>0</v>
      </c>
      <c r="S21" s="135">
        <v>1.5721772272510721</v>
      </c>
      <c r="T21" s="134">
        <v>40</v>
      </c>
      <c r="U21" s="134">
        <v>42</v>
      </c>
      <c r="V21" s="132">
        <v>2</v>
      </c>
      <c r="W21" s="134">
        <f t="shared" si="4"/>
        <v>3360</v>
      </c>
      <c r="X21" s="152">
        <v>0</v>
      </c>
      <c r="Y21" s="138">
        <f t="shared" si="5"/>
        <v>0</v>
      </c>
      <c r="AA21" s="115">
        <f t="shared" si="10"/>
        <v>163.76795957388691</v>
      </c>
      <c r="AB21" s="139">
        <f t="shared" si="11"/>
        <v>0.25688073394495414</v>
      </c>
      <c r="AC21" s="115">
        <f t="shared" si="12"/>
        <v>1209.2160611854683</v>
      </c>
      <c r="AD21" s="140">
        <f t="shared" si="9"/>
        <v>11.25</v>
      </c>
    </row>
    <row r="22" spans="1:31">
      <c r="A22" s="117" t="s">
        <v>108</v>
      </c>
      <c r="B22" s="117" t="s">
        <v>109</v>
      </c>
      <c r="C22" s="115">
        <v>60</v>
      </c>
      <c r="D22" s="115">
        <v>32</v>
      </c>
      <c r="E22" s="115">
        <f t="shared" si="6"/>
        <v>3</v>
      </c>
      <c r="F22" s="115">
        <f t="shared" si="1"/>
        <v>5760</v>
      </c>
      <c r="G22" s="118">
        <f t="shared" si="8"/>
        <v>12.8</v>
      </c>
      <c r="H22" s="118">
        <f t="shared" si="7"/>
        <v>1.28</v>
      </c>
      <c r="I22" s="118">
        <f>F$23/F22</f>
        <v>1.3125</v>
      </c>
      <c r="K22" s="118">
        <f>SUMIF('Umowa Miejski'!H:H,'Relacje objętości'!A22,'Umowa Miejski'!K:K)</f>
        <v>25.5</v>
      </c>
      <c r="L22" s="118">
        <f t="shared" si="2"/>
        <v>1.2941176470588236</v>
      </c>
      <c r="N22" s="144" t="str">
        <f t="shared" si="3"/>
        <v>PA R 7,5 x 60UK-UKB-0060-001</v>
      </c>
      <c r="O22" s="145" t="s">
        <v>1200</v>
      </c>
      <c r="P22" s="132" t="s">
        <v>96</v>
      </c>
      <c r="Q22" s="132" t="s">
        <v>97</v>
      </c>
      <c r="R22" s="151">
        <v>45.9375</v>
      </c>
      <c r="S22" s="133">
        <v>7.6212471131639719</v>
      </c>
      <c r="T22" s="132">
        <v>60</v>
      </c>
      <c r="U22" s="136">
        <v>7.5</v>
      </c>
      <c r="V22" s="132">
        <v>2</v>
      </c>
      <c r="W22" s="132">
        <f t="shared" si="4"/>
        <v>900</v>
      </c>
      <c r="X22" s="152">
        <v>147.19999999999999</v>
      </c>
      <c r="Y22" s="138">
        <f t="shared" si="5"/>
        <v>3.2043537414965986</v>
      </c>
      <c r="AD22" s="140">
        <f t="shared" si="9"/>
        <v>42</v>
      </c>
      <c r="AE22" s="119">
        <f>SUMPRODUCT(R22:R29,X22:X29)</f>
        <v>42324.6</v>
      </c>
    </row>
    <row r="23" spans="1:31">
      <c r="A23" s="117" t="s">
        <v>110</v>
      </c>
      <c r="B23" s="117" t="s">
        <v>111</v>
      </c>
      <c r="C23" s="115">
        <v>60</v>
      </c>
      <c r="D23" s="115">
        <v>42</v>
      </c>
      <c r="E23" s="115">
        <f t="shared" si="6"/>
        <v>3</v>
      </c>
      <c r="F23" s="115">
        <f t="shared" si="1"/>
        <v>7560</v>
      </c>
      <c r="G23" s="118">
        <f t="shared" si="8"/>
        <v>16.8</v>
      </c>
      <c r="H23" s="118">
        <f t="shared" si="7"/>
        <v>1.3125</v>
      </c>
      <c r="I23" s="118">
        <v>1</v>
      </c>
      <c r="K23" s="118">
        <f>SUMIF('Umowa Miejski'!H:H,'Relacje objętości'!A23,'Umowa Miejski'!K:K)</f>
        <v>33</v>
      </c>
      <c r="L23" s="118">
        <v>1</v>
      </c>
      <c r="N23" s="144" t="str">
        <f t="shared" si="3"/>
        <v>PA R 10 x 60UK-UKB-0060-002</v>
      </c>
      <c r="O23" s="145" t="s">
        <v>1201</v>
      </c>
      <c r="P23" s="132" t="s">
        <v>98</v>
      </c>
      <c r="Q23" s="132" t="s">
        <v>99</v>
      </c>
      <c r="R23" s="151">
        <v>10.090909090909092</v>
      </c>
      <c r="S23" s="133">
        <v>5.6027164685908319</v>
      </c>
      <c r="T23" s="132">
        <v>60</v>
      </c>
      <c r="U23" s="132">
        <v>10</v>
      </c>
      <c r="V23" s="132">
        <v>2</v>
      </c>
      <c r="W23" s="132">
        <f t="shared" si="4"/>
        <v>1200</v>
      </c>
      <c r="X23" s="152">
        <v>50.599999999999994</v>
      </c>
      <c r="Y23" s="138">
        <f t="shared" si="5"/>
        <v>5.0144144144144134</v>
      </c>
      <c r="AD23" s="140">
        <f t="shared" si="9"/>
        <v>31.5</v>
      </c>
      <c r="AE23" s="119">
        <f>SUMPRODUCT(AD22:AD29,X22:X29)</f>
        <v>41473.053749999999</v>
      </c>
    </row>
    <row r="24" spans="1:31">
      <c r="N24" s="144" t="str">
        <f t="shared" si="3"/>
        <v>PA R 12 x 60UK-UKB-0060-003</v>
      </c>
      <c r="O24" s="145" t="s">
        <v>1202</v>
      </c>
      <c r="P24" s="132" t="s">
        <v>100</v>
      </c>
      <c r="Q24" s="132" t="s">
        <v>101</v>
      </c>
      <c r="R24" s="151">
        <v>27.777777777777779</v>
      </c>
      <c r="S24" s="133">
        <v>4.7210300429184544</v>
      </c>
      <c r="T24" s="132">
        <v>60</v>
      </c>
      <c r="U24" s="132">
        <v>12</v>
      </c>
      <c r="V24" s="132">
        <v>2</v>
      </c>
      <c r="W24" s="132">
        <f t="shared" si="4"/>
        <v>1440</v>
      </c>
      <c r="X24" s="152">
        <v>82.8</v>
      </c>
      <c r="Y24" s="138">
        <f t="shared" si="5"/>
        <v>2.9807999999999999</v>
      </c>
      <c r="AD24" s="140">
        <f t="shared" si="9"/>
        <v>26.25</v>
      </c>
      <c r="AE24" s="119">
        <f>AE23-AE22</f>
        <v>-851.54624999999942</v>
      </c>
    </row>
    <row r="25" spans="1:31">
      <c r="A25" s="117" t="s">
        <v>120</v>
      </c>
      <c r="B25" s="117" t="s">
        <v>121</v>
      </c>
      <c r="C25" s="115">
        <v>40</v>
      </c>
      <c r="D25" s="115">
        <v>7.5</v>
      </c>
      <c r="E25" s="115">
        <f>E23</f>
        <v>3</v>
      </c>
      <c r="F25" s="115">
        <f t="shared" ref="F25:F32" si="13">C25*D25*E25</f>
        <v>900</v>
      </c>
      <c r="G25" s="118"/>
      <c r="H25" s="118"/>
      <c r="I25" s="118">
        <v>1</v>
      </c>
      <c r="K25" s="118">
        <f>SUMIF('Umowa Miejski'!H:H,'Relacje objętości'!A25,'Umowa Miejski'!K:K)</f>
        <v>1.54</v>
      </c>
      <c r="L25" s="118">
        <f t="shared" ref="L25:L31" si="14">L8</f>
        <v>11.1864406779661</v>
      </c>
      <c r="N25" s="144" t="str">
        <f t="shared" si="3"/>
        <v>PA R 15 x 60UK-UKB-0060-004</v>
      </c>
      <c r="O25" s="145" t="s">
        <v>1203</v>
      </c>
      <c r="P25" s="132" t="s">
        <v>102</v>
      </c>
      <c r="Q25" s="132" t="s">
        <v>103</v>
      </c>
      <c r="R25" s="151">
        <v>24.489583333333332</v>
      </c>
      <c r="S25" s="133">
        <v>3.8106235565819859</v>
      </c>
      <c r="T25" s="132">
        <v>60</v>
      </c>
      <c r="U25" s="132">
        <v>15</v>
      </c>
      <c r="V25" s="132">
        <v>2</v>
      </c>
      <c r="W25" s="132">
        <f t="shared" si="4"/>
        <v>1800</v>
      </c>
      <c r="X25" s="152">
        <v>441.59999999999997</v>
      </c>
      <c r="Y25" s="138">
        <f t="shared" si="5"/>
        <v>18.032156529136536</v>
      </c>
      <c r="AD25" s="140">
        <f t="shared" si="9"/>
        <v>21</v>
      </c>
    </row>
    <row r="26" spans="1:31">
      <c r="A26" s="117" t="s">
        <v>122</v>
      </c>
      <c r="B26" s="117" t="s">
        <v>123</v>
      </c>
      <c r="C26" s="115">
        <v>40</v>
      </c>
      <c r="D26" s="115">
        <v>10</v>
      </c>
      <c r="E26" s="115">
        <f t="shared" si="6"/>
        <v>3</v>
      </c>
      <c r="F26" s="115">
        <f t="shared" si="13"/>
        <v>1200</v>
      </c>
      <c r="G26" s="118">
        <f t="shared" ref="G26:G32" si="15">F26/F$4</f>
        <v>2.6666666666666665</v>
      </c>
      <c r="H26" s="118">
        <f t="shared" ref="H26:H32" si="16">F26/F25</f>
        <v>1.3333333333333333</v>
      </c>
      <c r="I26" s="118">
        <v>1</v>
      </c>
      <c r="K26" s="118">
        <f>SUMIF('Umowa Miejski'!H:H,'Relacje objętości'!A26,'Umowa Miejski'!K:K)</f>
        <v>1.92</v>
      </c>
      <c r="L26" s="118">
        <f t="shared" si="14"/>
        <v>8.6614173228346463</v>
      </c>
      <c r="N26" s="144" t="str">
        <f t="shared" si="3"/>
        <v>PA R 20 x 60UK-UKB-0060-005</v>
      </c>
      <c r="O26" s="145" t="s">
        <v>1204</v>
      </c>
      <c r="P26" s="132" t="s">
        <v>104</v>
      </c>
      <c r="Q26" s="132" t="s">
        <v>105</v>
      </c>
      <c r="R26" s="151">
        <v>14.405172413793103</v>
      </c>
      <c r="S26" s="133">
        <v>3.002729754322111</v>
      </c>
      <c r="T26" s="132">
        <v>60</v>
      </c>
      <c r="U26" s="132">
        <v>20</v>
      </c>
      <c r="V26" s="132">
        <v>2</v>
      </c>
      <c r="W26" s="132">
        <f t="shared" si="4"/>
        <v>2400</v>
      </c>
      <c r="X26" s="152">
        <v>533.59999999999991</v>
      </c>
      <c r="Y26" s="138">
        <f t="shared" si="5"/>
        <v>37.042250149611007</v>
      </c>
      <c r="AD26" s="140">
        <f t="shared" si="9"/>
        <v>15.75</v>
      </c>
    </row>
    <row r="27" spans="1:31">
      <c r="A27" s="117" t="s">
        <v>116</v>
      </c>
      <c r="B27" s="117" t="s">
        <v>117</v>
      </c>
      <c r="C27" s="115">
        <v>40</v>
      </c>
      <c r="D27" s="115">
        <v>12</v>
      </c>
      <c r="E27" s="115">
        <f>E25</f>
        <v>3</v>
      </c>
      <c r="F27" s="115">
        <f>C27*D27*E27</f>
        <v>1440</v>
      </c>
      <c r="G27" s="118">
        <f>F27/F$4</f>
        <v>3.2</v>
      </c>
      <c r="H27" s="118">
        <f>F27/F26</f>
        <v>1.2</v>
      </c>
      <c r="I27" s="118">
        <v>1</v>
      </c>
      <c r="K27" s="118">
        <f>SUMIF('Umowa Miejski'!H:H,'Relacje objętości'!A27,'Umowa Miejski'!K:K)</f>
        <v>2.41</v>
      </c>
      <c r="L27" s="118">
        <f t="shared" si="14"/>
        <v>7.1583514099783079</v>
      </c>
      <c r="N27" s="144" t="str">
        <f t="shared" si="3"/>
        <v>PA R 25 x 60UK-UKB-0060-006</v>
      </c>
      <c r="O27" s="145" t="s">
        <v>1205</v>
      </c>
      <c r="P27" s="132" t="s">
        <v>106</v>
      </c>
      <c r="Q27" s="132" t="s">
        <v>107</v>
      </c>
      <c r="R27" s="151">
        <v>14.602409638554217</v>
      </c>
      <c r="S27" s="133">
        <v>2.2602739726027399</v>
      </c>
      <c r="T27" s="132">
        <v>60</v>
      </c>
      <c r="U27" s="132">
        <v>25</v>
      </c>
      <c r="V27" s="132">
        <v>2</v>
      </c>
      <c r="W27" s="132">
        <f t="shared" si="4"/>
        <v>3000</v>
      </c>
      <c r="X27" s="152">
        <v>763.59999999999991</v>
      </c>
      <c r="Y27" s="138">
        <f t="shared" si="5"/>
        <v>52.292739273927388</v>
      </c>
      <c r="AD27" s="140">
        <f t="shared" si="9"/>
        <v>12.6</v>
      </c>
    </row>
    <row r="28" spans="1:31">
      <c r="A28" s="117" t="s">
        <v>124</v>
      </c>
      <c r="B28" s="117" t="s">
        <v>125</v>
      </c>
      <c r="C28" s="115">
        <v>40</v>
      </c>
      <c r="D28" s="115">
        <v>15</v>
      </c>
      <c r="E28" s="115">
        <f>E26</f>
        <v>3</v>
      </c>
      <c r="F28" s="115">
        <f t="shared" si="13"/>
        <v>1800</v>
      </c>
      <c r="G28" s="118">
        <f t="shared" si="15"/>
        <v>4</v>
      </c>
      <c r="H28" s="118">
        <f>F28/F26</f>
        <v>1.5</v>
      </c>
      <c r="I28" s="118">
        <v>1</v>
      </c>
      <c r="K28" s="118">
        <f>SUMIF('Umowa Miejski'!H:H,'Relacje objętości'!A28,'Umowa Miejski'!K:K)</f>
        <v>3.02</v>
      </c>
      <c r="L28" s="118">
        <f t="shared" si="14"/>
        <v>5.5091819699499167</v>
      </c>
      <c r="N28" s="144" t="str">
        <f t="shared" si="3"/>
        <v>PA R 32 x 60UK-UKB-0060-007</v>
      </c>
      <c r="O28" s="145" t="s">
        <v>1207</v>
      </c>
      <c r="P28" s="132" t="s">
        <v>108</v>
      </c>
      <c r="Q28" s="132" t="s">
        <v>109</v>
      </c>
      <c r="R28" s="151">
        <v>2.7118644067796609</v>
      </c>
      <c r="S28" s="133">
        <v>1.2941176470588236</v>
      </c>
      <c r="T28" s="132">
        <v>60</v>
      </c>
      <c r="U28" s="132">
        <v>32</v>
      </c>
      <c r="V28" s="132">
        <v>2</v>
      </c>
      <c r="W28" s="132">
        <f t="shared" si="4"/>
        <v>3840</v>
      </c>
      <c r="X28" s="152">
        <v>271.39999999999998</v>
      </c>
      <c r="Y28" s="138">
        <f t="shared" si="5"/>
        <v>100.07875</v>
      </c>
      <c r="AD28" s="140">
        <f t="shared" si="9"/>
        <v>9.84375</v>
      </c>
    </row>
    <row r="29" spans="1:31" ht="15.75" thickBot="1">
      <c r="A29" s="117" t="s">
        <v>126</v>
      </c>
      <c r="B29" s="117" t="s">
        <v>127</v>
      </c>
      <c r="C29" s="115">
        <v>40</v>
      </c>
      <c r="D29" s="115">
        <v>20</v>
      </c>
      <c r="E29" s="115">
        <f t="shared" si="6"/>
        <v>3</v>
      </c>
      <c r="F29" s="115">
        <f t="shared" si="13"/>
        <v>2400</v>
      </c>
      <c r="G29" s="118">
        <f t="shared" si="15"/>
        <v>5.333333333333333</v>
      </c>
      <c r="H29" s="118">
        <f t="shared" si="16"/>
        <v>1.3333333333333333</v>
      </c>
      <c r="I29" s="118">
        <v>1</v>
      </c>
      <c r="K29" s="118">
        <f>SUMIF('Umowa Miejski'!H:H,'Relacje objętości'!A29,'Umowa Miejski'!K:K)</f>
        <v>4.05</v>
      </c>
      <c r="L29" s="118">
        <f t="shared" si="14"/>
        <v>4.1301627033792236</v>
      </c>
      <c r="N29" s="144" t="str">
        <f t="shared" si="3"/>
        <v>PA R 42 x 60UK-UKB-0060-008</v>
      </c>
      <c r="O29" s="149" t="s">
        <v>1206</v>
      </c>
      <c r="P29" s="134" t="s">
        <v>110</v>
      </c>
      <c r="Q29" s="134" t="s">
        <v>111</v>
      </c>
      <c r="R29" s="151">
        <v>11.422222222222222</v>
      </c>
      <c r="S29" s="135">
        <v>1</v>
      </c>
      <c r="T29" s="132">
        <v>60</v>
      </c>
      <c r="U29" s="134">
        <v>42</v>
      </c>
      <c r="V29" s="132">
        <v>2</v>
      </c>
      <c r="W29" s="134">
        <f t="shared" si="4"/>
        <v>5040</v>
      </c>
      <c r="X29" s="152">
        <v>206.99999999999997</v>
      </c>
      <c r="Y29" s="138">
        <f t="shared" si="5"/>
        <v>18.122568093385212</v>
      </c>
      <c r="AD29" s="140">
        <f t="shared" si="9"/>
        <v>7.5</v>
      </c>
    </row>
    <row r="30" spans="1:31" s="129" customFormat="1">
      <c r="A30" s="117" t="s">
        <v>118</v>
      </c>
      <c r="B30" s="117" t="s">
        <v>119</v>
      </c>
      <c r="C30" s="129">
        <v>40</v>
      </c>
      <c r="D30" s="129">
        <v>25</v>
      </c>
      <c r="E30" s="129">
        <f t="shared" si="6"/>
        <v>3</v>
      </c>
      <c r="F30" s="129">
        <f>C30*D30*E30</f>
        <v>3000</v>
      </c>
      <c r="G30" s="130">
        <f>F30/F$4</f>
        <v>6.666666666666667</v>
      </c>
      <c r="H30" s="130">
        <f>F30/F29</f>
        <v>1.25</v>
      </c>
      <c r="I30" s="130">
        <v>1</v>
      </c>
      <c r="K30" s="130">
        <f>SUMIF('Umowa Miejski'!H:H,'Relacje objętości'!A30,'Umowa Miejski'!K:K)</f>
        <v>6.93</v>
      </c>
      <c r="L30" s="130">
        <f t="shared" si="14"/>
        <v>2.3775216138328528</v>
      </c>
      <c r="N30" s="144" t="str">
        <f t="shared" si="3"/>
        <v>PA P ≤10UK-UKB-WB10-001</v>
      </c>
      <c r="O30" s="150" t="s">
        <v>1415</v>
      </c>
      <c r="P30" s="129" t="s">
        <v>280</v>
      </c>
      <c r="Q30" s="129" t="s">
        <v>281</v>
      </c>
      <c r="R30" s="151">
        <v>5.0370370370370372</v>
      </c>
      <c r="S30" s="126">
        <v>8</v>
      </c>
      <c r="W30" s="115">
        <f t="shared" si="4"/>
        <v>0</v>
      </c>
      <c r="X30" s="152">
        <v>745.19999999999993</v>
      </c>
      <c r="Y30" s="138">
        <f t="shared" si="5"/>
        <v>147.94411764705882</v>
      </c>
      <c r="AD30" s="143">
        <f>R30</f>
        <v>5.0370370370370372</v>
      </c>
    </row>
    <row r="31" spans="1:31">
      <c r="A31" s="117" t="s">
        <v>128</v>
      </c>
      <c r="B31" s="117" t="s">
        <v>129</v>
      </c>
      <c r="C31" s="115">
        <v>40</v>
      </c>
      <c r="D31" s="115">
        <v>32</v>
      </c>
      <c r="E31" s="115">
        <f>E29</f>
        <v>3</v>
      </c>
      <c r="F31" s="115">
        <f t="shared" si="13"/>
        <v>3840</v>
      </c>
      <c r="G31" s="118">
        <f t="shared" si="15"/>
        <v>8.5333333333333332</v>
      </c>
      <c r="H31" s="118">
        <f>F31/F29</f>
        <v>1.6</v>
      </c>
      <c r="I31" s="118">
        <v>1</v>
      </c>
      <c r="K31" s="118">
        <f>SUMIF('Umowa Miejski'!H:H,'Relacje objętości'!A31,'Umowa Miejski'!K:K)</f>
        <v>8.7799999999999994</v>
      </c>
      <c r="L31" s="118">
        <f t="shared" si="14"/>
        <v>1.9423190111830491</v>
      </c>
      <c r="N31" s="144" t="str">
        <f t="shared" si="3"/>
        <v>PA P ≤30UK-UKB-WB30-001</v>
      </c>
      <c r="O31" s="145" t="s">
        <v>1416</v>
      </c>
      <c r="P31" s="115" t="s">
        <v>282</v>
      </c>
      <c r="Q31" s="115" t="s">
        <v>283</v>
      </c>
      <c r="R31" s="151">
        <v>4.4560000000000004</v>
      </c>
      <c r="S31" s="126">
        <v>6</v>
      </c>
      <c r="W31" s="115">
        <f t="shared" si="4"/>
        <v>0</v>
      </c>
      <c r="X31" s="152">
        <v>1150</v>
      </c>
      <c r="Y31" s="138">
        <f t="shared" si="5"/>
        <v>258.07899461400359</v>
      </c>
      <c r="AD31" s="143">
        <f t="shared" ref="AD31:AD35" si="17">R31</f>
        <v>4.4560000000000004</v>
      </c>
    </row>
    <row r="32" spans="1:31">
      <c r="A32" s="117" t="s">
        <v>130</v>
      </c>
      <c r="B32" s="117" t="s">
        <v>131</v>
      </c>
      <c r="C32" s="115">
        <v>40</v>
      </c>
      <c r="D32" s="115">
        <v>42</v>
      </c>
      <c r="E32" s="115">
        <f t="shared" si="6"/>
        <v>3</v>
      </c>
      <c r="F32" s="115">
        <f t="shared" si="13"/>
        <v>5040</v>
      </c>
      <c r="G32" s="118">
        <f t="shared" si="15"/>
        <v>11.2</v>
      </c>
      <c r="H32" s="118">
        <f t="shared" si="16"/>
        <v>1.3125</v>
      </c>
      <c r="I32" s="118">
        <v>1</v>
      </c>
      <c r="K32" s="118">
        <f>SUMIF('Umowa Miejski'!H:H,'Relacje objętości'!A32,'Umowa Miejski'!K:K)</f>
        <v>11.54</v>
      </c>
      <c r="L32" s="118">
        <f>L15</f>
        <v>1.5721772272510721</v>
      </c>
      <c r="N32" s="144" t="str">
        <f t="shared" si="3"/>
        <v>PA P ≤50UK-UKB-WB50-001</v>
      </c>
      <c r="O32" s="145" t="s">
        <v>1417</v>
      </c>
      <c r="P32" s="115" t="s">
        <v>284</v>
      </c>
      <c r="Q32" s="115" t="s">
        <v>285</v>
      </c>
      <c r="R32" s="151">
        <v>3.2924528301886791</v>
      </c>
      <c r="S32" s="126">
        <v>4</v>
      </c>
      <c r="W32" s="115">
        <f t="shared" si="4"/>
        <v>0</v>
      </c>
      <c r="X32" s="152">
        <v>975.19999999999993</v>
      </c>
      <c r="Y32" s="138">
        <f t="shared" si="5"/>
        <v>296.19255014326649</v>
      </c>
      <c r="AD32" s="143">
        <f t="shared" si="17"/>
        <v>3.2924528301886791</v>
      </c>
    </row>
    <row r="33" spans="1:30">
      <c r="N33" s="144" t="str">
        <f t="shared" si="3"/>
        <v>PA P ≤70UK-UKB-WB70-001</v>
      </c>
      <c r="O33" s="145" t="s">
        <v>1418</v>
      </c>
      <c r="P33" s="115" t="s">
        <v>286</v>
      </c>
      <c r="Q33" s="115" t="s">
        <v>287</v>
      </c>
      <c r="R33" s="151">
        <v>1.3177966101694916</v>
      </c>
      <c r="S33" s="126">
        <v>2</v>
      </c>
      <c r="W33" s="115">
        <f t="shared" si="4"/>
        <v>0</v>
      </c>
      <c r="X33" s="152">
        <v>271.39999999999998</v>
      </c>
      <c r="Y33" s="138">
        <f t="shared" si="5"/>
        <v>205.94983922829579</v>
      </c>
      <c r="AD33" s="143">
        <f t="shared" si="17"/>
        <v>1.3177966101694916</v>
      </c>
    </row>
    <row r="34" spans="1:30">
      <c r="A34" s="117" t="s">
        <v>146</v>
      </c>
      <c r="B34" s="117" t="s">
        <v>147</v>
      </c>
      <c r="C34" s="115">
        <v>20</v>
      </c>
      <c r="D34" s="115">
        <v>7.5</v>
      </c>
      <c r="E34" s="115">
        <v>3</v>
      </c>
      <c r="F34" s="115">
        <f>C34*D34*E34</f>
        <v>450</v>
      </c>
      <c r="I34" s="118">
        <f>F$53/F34</f>
        <v>16.8</v>
      </c>
      <c r="K34" s="118">
        <f>SUMIF('Umowa Miejski'!H:H,'Relacje objętości'!A34,'Umowa Miejski'!K:K)</f>
        <v>3.1</v>
      </c>
      <c r="L34" s="118">
        <f>K$53/K34</f>
        <v>23.225806451612904</v>
      </c>
      <c r="N34" s="144" t="str">
        <f t="shared" si="3"/>
        <v>PA P ≤90UK-UKB-WB90-001</v>
      </c>
      <c r="O34" s="145" t="s">
        <v>1419</v>
      </c>
      <c r="P34" s="115" t="s">
        <v>288</v>
      </c>
      <c r="Q34" s="115" t="s">
        <v>289</v>
      </c>
      <c r="R34" s="151">
        <v>1.263157894736842</v>
      </c>
      <c r="S34" s="126">
        <v>1.3333333333333333</v>
      </c>
      <c r="W34" s="115">
        <f t="shared" si="4"/>
        <v>0</v>
      </c>
      <c r="X34" s="152">
        <v>262.2</v>
      </c>
      <c r="Y34" s="138">
        <f t="shared" si="5"/>
        <v>207.57499999999999</v>
      </c>
      <c r="AD34" s="143">
        <f t="shared" si="17"/>
        <v>1.263157894736842</v>
      </c>
    </row>
    <row r="35" spans="1:30">
      <c r="A35" s="117" t="s">
        <v>140</v>
      </c>
      <c r="B35" s="117" t="s">
        <v>141</v>
      </c>
      <c r="C35" s="115">
        <v>20</v>
      </c>
      <c r="D35" s="115">
        <v>10</v>
      </c>
      <c r="E35" s="115">
        <f>E34</f>
        <v>3</v>
      </c>
      <c r="F35" s="115">
        <f t="shared" ref="F35:F53" si="18">C35*D35*E35</f>
        <v>600</v>
      </c>
      <c r="G35" s="118">
        <f>F35/F$34</f>
        <v>1.3333333333333333</v>
      </c>
      <c r="H35" s="118">
        <f>F35/F34</f>
        <v>1.3333333333333333</v>
      </c>
      <c r="I35" s="118">
        <f t="shared" ref="I35:I53" si="19">F$53/F35</f>
        <v>12.6</v>
      </c>
      <c r="K35" s="118">
        <f>SUMIF('Umowa Miejski'!H:H,'Relacje objętości'!A35,'Umowa Miejski'!K:K)</f>
        <v>4.3</v>
      </c>
      <c r="L35" s="118">
        <f>K$53/K35</f>
        <v>16.744186046511629</v>
      </c>
      <c r="N35" s="144" t="str">
        <f t="shared" si="3"/>
        <v>PA P &gt;90UK-UKB-WB91-001</v>
      </c>
      <c r="O35" s="145" t="s">
        <v>1432</v>
      </c>
      <c r="P35" s="115" t="s">
        <v>290</v>
      </c>
      <c r="Q35" s="115" t="s">
        <v>291</v>
      </c>
      <c r="R35" s="151">
        <v>1.2727272727272727</v>
      </c>
      <c r="S35" s="126">
        <v>1</v>
      </c>
      <c r="W35" s="115">
        <f t="shared" si="4"/>
        <v>0</v>
      </c>
      <c r="X35" s="152">
        <v>151.79999999999998</v>
      </c>
      <c r="Y35" s="138">
        <f t="shared" si="5"/>
        <v>119.27142857142856</v>
      </c>
      <c r="AD35" s="143">
        <f t="shared" si="17"/>
        <v>1.2727272727272727</v>
      </c>
    </row>
    <row r="36" spans="1:30">
      <c r="A36" s="117" t="s">
        <v>142</v>
      </c>
      <c r="B36" s="117" t="s">
        <v>143</v>
      </c>
      <c r="C36" s="115">
        <v>20</v>
      </c>
      <c r="D36" s="115">
        <v>12</v>
      </c>
      <c r="E36" s="115">
        <f t="shared" ref="E36:E53" si="20">E35</f>
        <v>3</v>
      </c>
      <c r="F36" s="115">
        <f t="shared" si="18"/>
        <v>720</v>
      </c>
      <c r="G36" s="118">
        <f t="shared" ref="G36:G53" si="21">F36/F$34</f>
        <v>1.6</v>
      </c>
      <c r="H36" s="118">
        <f>F36/F35</f>
        <v>1.2</v>
      </c>
      <c r="I36" s="118">
        <f t="shared" si="19"/>
        <v>10.5</v>
      </c>
      <c r="K36" s="118">
        <f>SUMIF('Umowa Miejski'!H:H,'Relacje objętości'!A36,'Umowa Miejski'!K:K)</f>
        <v>5.5</v>
      </c>
      <c r="L36" s="118">
        <f>K$53/K36</f>
        <v>13.090909090909092</v>
      </c>
      <c r="N36" s="144" t="str">
        <f t="shared" si="3"/>
        <v>PA P =50</v>
      </c>
      <c r="O36" s="145" t="s">
        <v>1286</v>
      </c>
      <c r="Q36" s="115" t="s">
        <v>1289</v>
      </c>
      <c r="R36" s="151">
        <v>0</v>
      </c>
      <c r="S36" s="127">
        <v>4</v>
      </c>
      <c r="W36" s="115">
        <f t="shared" si="4"/>
        <v>0</v>
      </c>
      <c r="X36" s="152">
        <v>0</v>
      </c>
      <c r="Y36" s="138">
        <f t="shared" si="5"/>
        <v>0</v>
      </c>
      <c r="AD36" s="141">
        <f>R32*50/50</f>
        <v>3.2924528301886791</v>
      </c>
    </row>
    <row r="37" spans="1:30">
      <c r="A37" s="117" t="s">
        <v>144</v>
      </c>
      <c r="B37" s="117" t="s">
        <v>145</v>
      </c>
      <c r="C37" s="115">
        <v>20</v>
      </c>
      <c r="D37" s="115">
        <v>15</v>
      </c>
      <c r="E37" s="115">
        <f t="shared" si="20"/>
        <v>3</v>
      </c>
      <c r="F37" s="115">
        <f t="shared" si="18"/>
        <v>900</v>
      </c>
      <c r="G37" s="118">
        <f t="shared" si="21"/>
        <v>2</v>
      </c>
      <c r="H37" s="118">
        <f>F37/F36</f>
        <v>1.25</v>
      </c>
      <c r="I37" s="118">
        <f t="shared" si="19"/>
        <v>8.4</v>
      </c>
      <c r="K37" s="118">
        <f>SUMIF('Umowa Miejski'!H:H,'Relacje objętości'!A37,'Umowa Miejski'!K:K)</f>
        <v>6.2</v>
      </c>
      <c r="L37" s="118">
        <f t="shared" ref="L37:L53" si="22">K$53/K37</f>
        <v>11.612903225806452</v>
      </c>
      <c r="N37" s="144" t="str">
        <f t="shared" si="3"/>
        <v>PA P =55</v>
      </c>
      <c r="O37" s="145" t="s">
        <v>1287</v>
      </c>
      <c r="Q37" s="115" t="s">
        <v>1290</v>
      </c>
      <c r="R37" s="151">
        <v>0</v>
      </c>
      <c r="S37" s="127">
        <v>3.6363636363636362</v>
      </c>
      <c r="W37" s="115">
        <f t="shared" si="4"/>
        <v>0</v>
      </c>
      <c r="X37" s="152">
        <v>0</v>
      </c>
      <c r="Y37" s="138">
        <f t="shared" si="5"/>
        <v>0</v>
      </c>
      <c r="AD37" s="141">
        <f>R32*50/55</f>
        <v>2.9931389365351628</v>
      </c>
    </row>
    <row r="38" spans="1:30">
      <c r="A38" s="117" t="s">
        <v>162</v>
      </c>
      <c r="B38" s="117" t="s">
        <v>163</v>
      </c>
      <c r="C38" s="115">
        <v>40</v>
      </c>
      <c r="D38" s="115">
        <v>7.5</v>
      </c>
      <c r="E38" s="115">
        <f t="shared" si="20"/>
        <v>3</v>
      </c>
      <c r="F38" s="115">
        <f t="shared" si="18"/>
        <v>900</v>
      </c>
      <c r="G38" s="118">
        <f t="shared" si="21"/>
        <v>2</v>
      </c>
      <c r="H38" s="118">
        <f t="shared" ref="H38:H53" si="23">F38/F37</f>
        <v>1</v>
      </c>
      <c r="I38" s="118">
        <f t="shared" si="19"/>
        <v>8.4</v>
      </c>
      <c r="K38" s="118">
        <f>SUMIF('Umowa Miejski'!H:H,'Relacje objętości'!A38,'Umowa Miejski'!K:K)</f>
        <v>4.8</v>
      </c>
      <c r="L38" s="118">
        <f t="shared" si="22"/>
        <v>15</v>
      </c>
      <c r="N38" s="144" t="str">
        <f t="shared" si="3"/>
        <v>PA P =80</v>
      </c>
      <c r="O38" s="145" t="s">
        <v>1288</v>
      </c>
      <c r="Q38" s="115" t="s">
        <v>1291</v>
      </c>
      <c r="R38" s="151">
        <v>0</v>
      </c>
      <c r="S38" s="127">
        <v>2.5</v>
      </c>
      <c r="W38" s="115">
        <f t="shared" si="4"/>
        <v>0</v>
      </c>
      <c r="X38" s="152">
        <v>0</v>
      </c>
      <c r="Y38" s="138">
        <f t="shared" si="5"/>
        <v>0</v>
      </c>
      <c r="AD38" s="141">
        <f>R32*50/80</f>
        <v>2.0577830188679243</v>
      </c>
    </row>
    <row r="39" spans="1:30">
      <c r="A39" s="117" t="s">
        <v>148</v>
      </c>
      <c r="B39" s="117" t="s">
        <v>149</v>
      </c>
      <c r="C39" s="115">
        <v>40</v>
      </c>
      <c r="D39" s="115">
        <v>10</v>
      </c>
      <c r="E39" s="115">
        <f t="shared" si="20"/>
        <v>3</v>
      </c>
      <c r="F39" s="115">
        <f t="shared" si="18"/>
        <v>1200</v>
      </c>
      <c r="G39" s="118">
        <f t="shared" si="21"/>
        <v>2.6666666666666665</v>
      </c>
      <c r="H39" s="118">
        <f t="shared" si="23"/>
        <v>1.3333333333333333</v>
      </c>
      <c r="I39" s="118">
        <f t="shared" si="19"/>
        <v>6.3</v>
      </c>
      <c r="K39" s="118">
        <f>SUMIF('Umowa Miejski'!H:H,'Relacje objętości'!A39,'Umowa Miejski'!K:K)</f>
        <v>6.25</v>
      </c>
      <c r="L39" s="118">
        <f t="shared" si="22"/>
        <v>11.52</v>
      </c>
      <c r="N39" s="144" t="str">
        <f t="shared" si="3"/>
        <v>PA P ≤10 ONUK-UKB-WR10-001</v>
      </c>
      <c r="O39" s="145" t="s">
        <v>1420</v>
      </c>
      <c r="P39" s="115" t="s">
        <v>292</v>
      </c>
      <c r="Q39" s="115" t="s">
        <v>293</v>
      </c>
      <c r="R39" s="151">
        <v>0</v>
      </c>
      <c r="S39" s="126">
        <v>8</v>
      </c>
      <c r="W39" s="115">
        <f t="shared" si="4"/>
        <v>0</v>
      </c>
      <c r="X39" s="152">
        <v>0</v>
      </c>
      <c r="Y39" s="138">
        <f t="shared" si="5"/>
        <v>0</v>
      </c>
      <c r="AD39" s="143">
        <f>R30</f>
        <v>5.0370370370370372</v>
      </c>
    </row>
    <row r="40" spans="1:30">
      <c r="A40" s="117" t="s">
        <v>150</v>
      </c>
      <c r="B40" s="117" t="s">
        <v>151</v>
      </c>
      <c r="C40" s="115">
        <v>40</v>
      </c>
      <c r="D40" s="115">
        <v>12</v>
      </c>
      <c r="E40" s="115">
        <f t="shared" si="20"/>
        <v>3</v>
      </c>
      <c r="F40" s="115">
        <f t="shared" si="18"/>
        <v>1440</v>
      </c>
      <c r="G40" s="118">
        <f t="shared" si="21"/>
        <v>3.2</v>
      </c>
      <c r="H40" s="118">
        <f t="shared" si="23"/>
        <v>1.2</v>
      </c>
      <c r="I40" s="118">
        <f t="shared" si="19"/>
        <v>5.25</v>
      </c>
      <c r="K40" s="118">
        <f>SUMIF('Umowa Miejski'!H:H,'Relacje objętości'!A40,'Umowa Miejski'!K:K)</f>
        <v>7.44</v>
      </c>
      <c r="L40" s="118">
        <f t="shared" si="22"/>
        <v>9.67741935483871</v>
      </c>
      <c r="N40" s="144" t="str">
        <f t="shared" si="3"/>
        <v>PA P ≤30 ONUK-UKB-WR30-001</v>
      </c>
      <c r="O40" s="145" t="s">
        <v>1421</v>
      </c>
      <c r="P40" s="115" t="s">
        <v>294</v>
      </c>
      <c r="Q40" s="115" t="s">
        <v>295</v>
      </c>
      <c r="R40" s="151">
        <v>0</v>
      </c>
      <c r="S40" s="126">
        <v>6</v>
      </c>
      <c r="W40" s="115">
        <f t="shared" si="4"/>
        <v>0</v>
      </c>
      <c r="X40" s="152">
        <v>0</v>
      </c>
      <c r="Y40" s="138">
        <f t="shared" si="5"/>
        <v>0</v>
      </c>
      <c r="AD40" s="143">
        <f t="shared" ref="AD40:AD44" si="24">R31</f>
        <v>4.4560000000000004</v>
      </c>
    </row>
    <row r="41" spans="1:30">
      <c r="A41" s="117" t="s">
        <v>152</v>
      </c>
      <c r="B41" s="117" t="s">
        <v>153</v>
      </c>
      <c r="C41" s="115">
        <v>40</v>
      </c>
      <c r="D41" s="115">
        <v>15</v>
      </c>
      <c r="E41" s="115">
        <f t="shared" si="20"/>
        <v>3</v>
      </c>
      <c r="F41" s="115">
        <f t="shared" si="18"/>
        <v>1800</v>
      </c>
      <c r="G41" s="118">
        <f t="shared" si="21"/>
        <v>4</v>
      </c>
      <c r="H41" s="118">
        <f t="shared" si="23"/>
        <v>1.25</v>
      </c>
      <c r="I41" s="118">
        <f t="shared" si="19"/>
        <v>4.2</v>
      </c>
      <c r="K41" s="118">
        <f>SUMIF('Umowa Miejski'!H:H,'Relacje objętości'!A41,'Umowa Miejski'!K:K)</f>
        <v>9.3000000000000007</v>
      </c>
      <c r="L41" s="118">
        <f t="shared" si="22"/>
        <v>7.7419354838709671</v>
      </c>
      <c r="N41" s="144" t="str">
        <f t="shared" si="3"/>
        <v>PA P ≤50 ONUK-UKB-WR50-001</v>
      </c>
      <c r="O41" s="145" t="s">
        <v>1422</v>
      </c>
      <c r="P41" s="115" t="s">
        <v>296</v>
      </c>
      <c r="Q41" s="115" t="s">
        <v>297</v>
      </c>
      <c r="R41" s="151">
        <v>0</v>
      </c>
      <c r="S41" s="126">
        <v>4</v>
      </c>
      <c r="W41" s="115">
        <f t="shared" si="4"/>
        <v>0</v>
      </c>
      <c r="X41" s="152">
        <v>0</v>
      </c>
      <c r="Y41" s="138">
        <f t="shared" si="5"/>
        <v>0</v>
      </c>
      <c r="AD41" s="143">
        <f t="shared" si="24"/>
        <v>3.2924528301886791</v>
      </c>
    </row>
    <row r="42" spans="1:30">
      <c r="A42" s="117" t="s">
        <v>154</v>
      </c>
      <c r="B42" s="117" t="s">
        <v>155</v>
      </c>
      <c r="C42" s="115">
        <v>40</v>
      </c>
      <c r="D42" s="115">
        <v>20</v>
      </c>
      <c r="E42" s="115">
        <f t="shared" si="20"/>
        <v>3</v>
      </c>
      <c r="F42" s="115">
        <f t="shared" si="18"/>
        <v>2400</v>
      </c>
      <c r="G42" s="118">
        <f t="shared" si="21"/>
        <v>5.333333333333333</v>
      </c>
      <c r="H42" s="118">
        <f t="shared" si="23"/>
        <v>1.3333333333333333</v>
      </c>
      <c r="I42" s="118">
        <f t="shared" si="19"/>
        <v>3.15</v>
      </c>
      <c r="K42" s="118">
        <f>SUMIF('Umowa Miejski'!H:H,'Relacje objętości'!A42,'Umowa Miejski'!K:K)</f>
        <v>13.1</v>
      </c>
      <c r="L42" s="118">
        <f t="shared" si="22"/>
        <v>5.4961832061068705</v>
      </c>
      <c r="N42" s="144" t="str">
        <f t="shared" si="3"/>
        <v>PA P ≤70 ONUK-UKB-WR70-001</v>
      </c>
      <c r="O42" s="145" t="s">
        <v>1423</v>
      </c>
      <c r="P42" s="115" t="s">
        <v>298</v>
      </c>
      <c r="Q42" s="115" t="s">
        <v>299</v>
      </c>
      <c r="R42" s="151">
        <v>0</v>
      </c>
      <c r="S42" s="126">
        <v>2</v>
      </c>
      <c r="W42" s="115">
        <f t="shared" si="4"/>
        <v>0</v>
      </c>
      <c r="X42" s="157">
        <f>6*23</f>
        <v>138</v>
      </c>
      <c r="Y42" s="138">
        <f t="shared" si="5"/>
        <v>0</v>
      </c>
      <c r="AD42" s="143">
        <f t="shared" si="24"/>
        <v>1.3177966101694916</v>
      </c>
    </row>
    <row r="43" spans="1:30">
      <c r="A43" s="117" t="s">
        <v>156</v>
      </c>
      <c r="B43" s="117" t="s">
        <v>157</v>
      </c>
      <c r="C43" s="115">
        <v>40</v>
      </c>
      <c r="D43" s="115">
        <v>25</v>
      </c>
      <c r="E43" s="115">
        <f t="shared" si="20"/>
        <v>3</v>
      </c>
      <c r="F43" s="115">
        <f t="shared" si="18"/>
        <v>3000</v>
      </c>
      <c r="G43" s="118">
        <f t="shared" si="21"/>
        <v>6.666666666666667</v>
      </c>
      <c r="H43" s="118">
        <f t="shared" si="23"/>
        <v>1.25</v>
      </c>
      <c r="I43" s="118">
        <f t="shared" si="19"/>
        <v>2.52</v>
      </c>
      <c r="K43" s="118">
        <f>SUMIF('Umowa Miejski'!H:H,'Relacje objętości'!A43,'Umowa Miejski'!K:K)</f>
        <v>21</v>
      </c>
      <c r="L43" s="118">
        <f t="shared" si="22"/>
        <v>3.4285714285714284</v>
      </c>
      <c r="N43" s="144" t="str">
        <f t="shared" si="3"/>
        <v>PA P ≤90 ONUK-UKB-WR90-001</v>
      </c>
      <c r="O43" s="145" t="s">
        <v>1424</v>
      </c>
      <c r="P43" s="115" t="s">
        <v>300</v>
      </c>
      <c r="Q43" s="115" t="s">
        <v>301</v>
      </c>
      <c r="R43" s="151">
        <v>0</v>
      </c>
      <c r="S43" s="126">
        <v>1.3333333333333333</v>
      </c>
      <c r="W43" s="115">
        <f t="shared" si="4"/>
        <v>0</v>
      </c>
      <c r="X43" s="152">
        <v>0</v>
      </c>
      <c r="Y43" s="138">
        <f t="shared" si="5"/>
        <v>0</v>
      </c>
      <c r="AD43" s="143">
        <f t="shared" si="24"/>
        <v>1.263157894736842</v>
      </c>
    </row>
    <row r="44" spans="1:30">
      <c r="A44" s="117" t="s">
        <v>158</v>
      </c>
      <c r="B44" s="117" t="s">
        <v>159</v>
      </c>
      <c r="C44" s="115">
        <v>40</v>
      </c>
      <c r="D44" s="115">
        <v>32</v>
      </c>
      <c r="E44" s="115">
        <f t="shared" si="20"/>
        <v>3</v>
      </c>
      <c r="F44" s="115">
        <f t="shared" si="18"/>
        <v>3840</v>
      </c>
      <c r="G44" s="118">
        <f t="shared" si="21"/>
        <v>8.5333333333333332</v>
      </c>
      <c r="H44" s="118">
        <f t="shared" si="23"/>
        <v>1.28</v>
      </c>
      <c r="I44" s="118">
        <f t="shared" si="19"/>
        <v>1.96875</v>
      </c>
      <c r="K44" s="118">
        <f>SUMIF('Umowa Miejski'!H:H,'Relacje objętości'!A44,'Umowa Miejski'!K:K)</f>
        <v>30.2</v>
      </c>
      <c r="L44" s="118">
        <f t="shared" si="22"/>
        <v>2.3841059602649008</v>
      </c>
      <c r="N44" s="144" t="str">
        <f t="shared" si="3"/>
        <v>PA P &gt;91 ONUK-UKB-WR91-001</v>
      </c>
      <c r="O44" s="145" t="s">
        <v>1395</v>
      </c>
      <c r="P44" s="115" t="s">
        <v>302</v>
      </c>
      <c r="Q44" s="115" t="s">
        <v>303</v>
      </c>
      <c r="R44" s="151">
        <v>0</v>
      </c>
      <c r="S44" s="126">
        <v>1</v>
      </c>
      <c r="W44" s="115">
        <f t="shared" si="4"/>
        <v>0</v>
      </c>
      <c r="X44" s="152">
        <v>0</v>
      </c>
      <c r="Y44" s="138">
        <f t="shared" si="5"/>
        <v>0</v>
      </c>
      <c r="AD44" s="143">
        <f t="shared" si="24"/>
        <v>1.2727272727272727</v>
      </c>
    </row>
    <row r="45" spans="1:30">
      <c r="A45" s="117" t="s">
        <v>160</v>
      </c>
      <c r="B45" s="117" t="s">
        <v>161</v>
      </c>
      <c r="C45" s="115">
        <v>40</v>
      </c>
      <c r="D45" s="115">
        <v>42</v>
      </c>
      <c r="E45" s="115">
        <f t="shared" si="20"/>
        <v>3</v>
      </c>
      <c r="F45" s="115">
        <f t="shared" si="18"/>
        <v>5040</v>
      </c>
      <c r="G45" s="118">
        <f t="shared" si="21"/>
        <v>11.2</v>
      </c>
      <c r="H45" s="118">
        <f t="shared" si="23"/>
        <v>1.3125</v>
      </c>
      <c r="I45" s="118">
        <f t="shared" si="19"/>
        <v>1.5</v>
      </c>
      <c r="K45" s="118">
        <f>SUMIF('Umowa Miejski'!H:H,'Relacje objętości'!A45,'Umowa Miejski'!K:K)</f>
        <v>38.200000000000003</v>
      </c>
      <c r="L45" s="118">
        <f t="shared" si="22"/>
        <v>1.8848167539267013</v>
      </c>
      <c r="N45" s="144" t="str">
        <f t="shared" si="3"/>
        <v>DEZ OBUWIEUK-UKB-XXXX-060</v>
      </c>
      <c r="O45" s="145" t="s">
        <v>1373</v>
      </c>
      <c r="P45" s="115" t="s">
        <v>304</v>
      </c>
      <c r="Q45" s="115" t="s">
        <v>305</v>
      </c>
      <c r="R45" s="151">
        <f>2*1.5</f>
        <v>3</v>
      </c>
      <c r="S45" s="126">
        <v>3</v>
      </c>
      <c r="W45" s="115">
        <f t="shared" si="4"/>
        <v>0</v>
      </c>
      <c r="X45" s="152">
        <v>919.99999999999989</v>
      </c>
      <c r="Y45" s="138">
        <f t="shared" si="5"/>
        <v>306.66666666666663</v>
      </c>
      <c r="AD45" s="143">
        <f t="shared" ref="AD45" si="25">R45</f>
        <v>3</v>
      </c>
    </row>
    <row r="46" spans="1:30">
      <c r="A46" s="117" t="s">
        <v>178</v>
      </c>
      <c r="B46" s="117" t="s">
        <v>179</v>
      </c>
      <c r="C46" s="115">
        <v>60</v>
      </c>
      <c r="D46" s="115">
        <v>7.5</v>
      </c>
      <c r="E46" s="115">
        <f t="shared" si="20"/>
        <v>3</v>
      </c>
      <c r="F46" s="115">
        <f t="shared" si="18"/>
        <v>1350</v>
      </c>
      <c r="G46" s="118">
        <f t="shared" si="21"/>
        <v>3</v>
      </c>
      <c r="H46" s="118">
        <f t="shared" si="23"/>
        <v>0.26785714285714285</v>
      </c>
      <c r="I46" s="118">
        <f t="shared" si="19"/>
        <v>5.6</v>
      </c>
      <c r="K46" s="118">
        <f>SUMIF('Umowa Miejski'!H:H,'Relacje objętości'!A46,'Umowa Miejski'!K:K)</f>
        <v>6.9</v>
      </c>
      <c r="L46" s="118">
        <f t="shared" si="22"/>
        <v>10.434782608695652</v>
      </c>
      <c r="N46" s="144" t="str">
        <f t="shared" si="3"/>
        <v>DEZ P ≤10UK-UKB-A010-001</v>
      </c>
      <c r="O46" s="145" t="s">
        <v>1425</v>
      </c>
      <c r="P46" s="115" t="s">
        <v>112</v>
      </c>
      <c r="Q46" s="115" t="s">
        <v>113</v>
      </c>
      <c r="R46" s="151">
        <v>0</v>
      </c>
      <c r="S46" s="126">
        <v>8</v>
      </c>
      <c r="W46" s="115">
        <f t="shared" si="4"/>
        <v>0</v>
      </c>
      <c r="X46" s="152">
        <v>0</v>
      </c>
      <c r="Y46" s="138">
        <f t="shared" si="5"/>
        <v>0</v>
      </c>
      <c r="AD46" s="143">
        <f>R30</f>
        <v>5.0370370370370372</v>
      </c>
    </row>
    <row r="47" spans="1:30">
      <c r="A47" s="117" t="s">
        <v>164</v>
      </c>
      <c r="B47" s="117" t="s">
        <v>165</v>
      </c>
      <c r="C47" s="115">
        <v>60</v>
      </c>
      <c r="D47" s="115">
        <v>10</v>
      </c>
      <c r="E47" s="115">
        <f t="shared" si="20"/>
        <v>3</v>
      </c>
      <c r="F47" s="115">
        <f t="shared" si="18"/>
        <v>1800</v>
      </c>
      <c r="G47" s="118">
        <f t="shared" si="21"/>
        <v>4</v>
      </c>
      <c r="H47" s="118">
        <f t="shared" si="23"/>
        <v>1.3333333333333333</v>
      </c>
      <c r="I47" s="118">
        <f t="shared" si="19"/>
        <v>4.2</v>
      </c>
      <c r="K47" s="118">
        <f>SUMIF('Umowa Miejski'!H:H,'Relacje objętości'!A47,'Umowa Miejski'!K:K)</f>
        <v>9.68</v>
      </c>
      <c r="L47" s="118">
        <f t="shared" si="22"/>
        <v>7.4380165289256199</v>
      </c>
      <c r="N47" s="144" t="str">
        <f t="shared" si="3"/>
        <v>DEZ P ≤30UK-UKB-A030-003</v>
      </c>
      <c r="O47" s="145" t="s">
        <v>1426</v>
      </c>
      <c r="P47" s="115" t="s">
        <v>114</v>
      </c>
      <c r="Q47" s="115" t="s">
        <v>115</v>
      </c>
      <c r="R47" s="151">
        <v>0</v>
      </c>
      <c r="S47" s="126">
        <v>6</v>
      </c>
      <c r="W47" s="115">
        <f t="shared" si="4"/>
        <v>0</v>
      </c>
      <c r="X47" s="152">
        <v>0</v>
      </c>
      <c r="Y47" s="138">
        <f t="shared" si="5"/>
        <v>0</v>
      </c>
      <c r="AD47" s="143">
        <f t="shared" ref="AD47:AD50" si="26">R31</f>
        <v>4.4560000000000004</v>
      </c>
    </row>
    <row r="48" spans="1:30">
      <c r="A48" s="117" t="s">
        <v>166</v>
      </c>
      <c r="B48" s="117" t="s">
        <v>167</v>
      </c>
      <c r="C48" s="115">
        <v>60</v>
      </c>
      <c r="D48" s="115">
        <v>12</v>
      </c>
      <c r="E48" s="115">
        <f t="shared" si="20"/>
        <v>3</v>
      </c>
      <c r="F48" s="115">
        <f t="shared" si="18"/>
        <v>2160</v>
      </c>
      <c r="G48" s="118">
        <f t="shared" si="21"/>
        <v>4.8</v>
      </c>
      <c r="H48" s="118">
        <f t="shared" si="23"/>
        <v>1.2</v>
      </c>
      <c r="I48" s="118">
        <f t="shared" si="19"/>
        <v>3.5</v>
      </c>
      <c r="K48" s="118">
        <f>SUMIF('Umowa Miejski'!H:H,'Relacje objętości'!A48,'Umowa Miejski'!K:K)</f>
        <v>11.6</v>
      </c>
      <c r="L48" s="118">
        <f t="shared" si="22"/>
        <v>6.2068965517241379</v>
      </c>
      <c r="N48" s="144" t="str">
        <f t="shared" si="3"/>
        <v>DEZ P ≤50UK-UKB-A050-002</v>
      </c>
      <c r="O48" s="145" t="s">
        <v>1427</v>
      </c>
      <c r="P48" s="115" t="s">
        <v>132</v>
      </c>
      <c r="Q48" s="115" t="s">
        <v>133</v>
      </c>
      <c r="R48" s="151">
        <v>0</v>
      </c>
      <c r="S48" s="126">
        <v>4</v>
      </c>
      <c r="W48" s="115">
        <f t="shared" si="4"/>
        <v>0</v>
      </c>
      <c r="X48" s="152">
        <v>0</v>
      </c>
      <c r="Y48" s="138">
        <f t="shared" si="5"/>
        <v>0</v>
      </c>
      <c r="AD48" s="143">
        <f t="shared" si="26"/>
        <v>3.2924528301886791</v>
      </c>
    </row>
    <row r="49" spans="1:31">
      <c r="A49" s="117" t="s">
        <v>168</v>
      </c>
      <c r="B49" s="117" t="s">
        <v>169</v>
      </c>
      <c r="C49" s="115">
        <v>60</v>
      </c>
      <c r="D49" s="115">
        <v>15</v>
      </c>
      <c r="E49" s="115">
        <f t="shared" si="20"/>
        <v>3</v>
      </c>
      <c r="F49" s="115">
        <f t="shared" si="18"/>
        <v>2700</v>
      </c>
      <c r="G49" s="118">
        <f t="shared" si="21"/>
        <v>6</v>
      </c>
      <c r="H49" s="118">
        <f t="shared" si="23"/>
        <v>1.25</v>
      </c>
      <c r="I49" s="118">
        <f t="shared" si="19"/>
        <v>2.8</v>
      </c>
      <c r="K49" s="118">
        <f>SUMIF('Umowa Miejski'!H:H,'Relacje objętości'!A49,'Umowa Miejski'!K:K)</f>
        <v>14.6</v>
      </c>
      <c r="L49" s="118">
        <f t="shared" si="22"/>
        <v>4.9315068493150687</v>
      </c>
      <c r="N49" s="144" t="str">
        <f t="shared" si="3"/>
        <v>DEZ P ≤70UK-UKB-A070-002</v>
      </c>
      <c r="O49" s="145" t="s">
        <v>1428</v>
      </c>
      <c r="P49" s="115" t="s">
        <v>134</v>
      </c>
      <c r="Q49" s="115" t="s">
        <v>135</v>
      </c>
      <c r="R49" s="151">
        <v>0</v>
      </c>
      <c r="S49" s="126">
        <v>2</v>
      </c>
      <c r="W49" s="115">
        <f t="shared" si="4"/>
        <v>0</v>
      </c>
      <c r="X49" s="152">
        <v>0</v>
      </c>
      <c r="Y49" s="138">
        <f t="shared" si="5"/>
        <v>0</v>
      </c>
      <c r="AD49" s="143">
        <f t="shared" si="26"/>
        <v>1.3177966101694916</v>
      </c>
    </row>
    <row r="50" spans="1:31">
      <c r="A50" s="117" t="s">
        <v>170</v>
      </c>
      <c r="B50" s="117" t="s">
        <v>171</v>
      </c>
      <c r="C50" s="115">
        <v>60</v>
      </c>
      <c r="D50" s="115">
        <v>20</v>
      </c>
      <c r="E50" s="115">
        <f t="shared" si="20"/>
        <v>3</v>
      </c>
      <c r="F50" s="115">
        <f t="shared" si="18"/>
        <v>3600</v>
      </c>
      <c r="G50" s="118">
        <f t="shared" si="21"/>
        <v>8</v>
      </c>
      <c r="H50" s="118">
        <f t="shared" si="23"/>
        <v>1.3333333333333333</v>
      </c>
      <c r="I50" s="118">
        <f t="shared" si="19"/>
        <v>2.1</v>
      </c>
      <c r="K50" s="118">
        <f>SUMIF('Umowa Miejski'!H:H,'Relacje objętości'!A50,'Umowa Miejski'!K:K)</f>
        <v>22.02</v>
      </c>
      <c r="L50" s="118">
        <f t="shared" si="22"/>
        <v>3.2697547683923704</v>
      </c>
      <c r="N50" s="144" t="str">
        <f t="shared" si="3"/>
        <v>DEZ P ≤90UK-UKB-A090-001</v>
      </c>
      <c r="O50" s="145" t="s">
        <v>1429</v>
      </c>
      <c r="P50" s="115" t="s">
        <v>136</v>
      </c>
      <c r="Q50" s="115" t="s">
        <v>137</v>
      </c>
      <c r="R50" s="151">
        <v>0</v>
      </c>
      <c r="S50" s="126">
        <v>1.3333333333333333</v>
      </c>
      <c r="W50" s="115">
        <f t="shared" si="4"/>
        <v>0</v>
      </c>
      <c r="X50" s="152">
        <v>0</v>
      </c>
      <c r="Y50" s="138">
        <f t="shared" si="5"/>
        <v>0</v>
      </c>
      <c r="AD50" s="143">
        <f t="shared" si="26"/>
        <v>1.263157894736842</v>
      </c>
    </row>
    <row r="51" spans="1:31" ht="15.75" thickBot="1">
      <c r="A51" s="117" t="s">
        <v>172</v>
      </c>
      <c r="B51" s="117" t="s">
        <v>173</v>
      </c>
      <c r="C51" s="115">
        <v>60</v>
      </c>
      <c r="D51" s="115">
        <v>25</v>
      </c>
      <c r="E51" s="115">
        <f t="shared" si="20"/>
        <v>3</v>
      </c>
      <c r="F51" s="115">
        <f t="shared" si="18"/>
        <v>4500</v>
      </c>
      <c r="G51" s="118">
        <f t="shared" si="21"/>
        <v>10</v>
      </c>
      <c r="H51" s="118">
        <f t="shared" si="23"/>
        <v>1.25</v>
      </c>
      <c r="I51" s="118">
        <f t="shared" si="19"/>
        <v>1.68</v>
      </c>
      <c r="K51" s="118">
        <f>SUMIF('Umowa Miejski'!H:H,'Relacje objętości'!A51,'Umowa Miejski'!K:K)</f>
        <v>29.54</v>
      </c>
      <c r="L51" s="118">
        <f t="shared" si="22"/>
        <v>2.4373730534867977</v>
      </c>
      <c r="N51" s="144" t="str">
        <f t="shared" si="3"/>
        <v>DEZ P &gt;91UK-UKB-A091-001</v>
      </c>
      <c r="O51" s="145" t="s">
        <v>1284</v>
      </c>
      <c r="P51" s="115" t="s">
        <v>138</v>
      </c>
      <c r="Q51" s="115" t="s">
        <v>139</v>
      </c>
      <c r="R51" s="151">
        <v>0</v>
      </c>
      <c r="S51" s="126">
        <v>1</v>
      </c>
      <c r="W51" s="115">
        <f t="shared" si="4"/>
        <v>0</v>
      </c>
      <c r="X51" s="152">
        <v>0</v>
      </c>
      <c r="Y51" s="138">
        <f t="shared" si="5"/>
        <v>0</v>
      </c>
      <c r="AD51" s="143">
        <f>R35</f>
        <v>1.2727272727272727</v>
      </c>
    </row>
    <row r="52" spans="1:31">
      <c r="A52" s="117" t="s">
        <v>174</v>
      </c>
      <c r="B52" s="117" t="s">
        <v>175</v>
      </c>
      <c r="C52" s="115">
        <v>60</v>
      </c>
      <c r="D52" s="115">
        <v>32</v>
      </c>
      <c r="E52" s="115">
        <f t="shared" si="20"/>
        <v>3</v>
      </c>
      <c r="F52" s="115">
        <f t="shared" si="18"/>
        <v>5760</v>
      </c>
      <c r="G52" s="118">
        <f t="shared" si="21"/>
        <v>12.8</v>
      </c>
      <c r="H52" s="118">
        <f t="shared" si="23"/>
        <v>1.28</v>
      </c>
      <c r="I52" s="118">
        <f t="shared" si="19"/>
        <v>1.3125</v>
      </c>
      <c r="K52" s="118">
        <f>SUMIF('Umowa Miejski'!H:H,'Relacje objętości'!A52,'Umowa Miejski'!K:K)</f>
        <v>49.59</v>
      </c>
      <c r="L52" s="118">
        <f t="shared" si="22"/>
        <v>1.4519056261343011</v>
      </c>
      <c r="N52" s="144" t="str">
        <f t="shared" si="3"/>
        <v>DEZ R 7,5 x 20</v>
      </c>
      <c r="O52" s="145" t="s">
        <v>1272</v>
      </c>
      <c r="R52" s="151">
        <v>200</v>
      </c>
      <c r="S52" s="125">
        <v>18.333333333333332</v>
      </c>
      <c r="T52" s="136">
        <v>20</v>
      </c>
      <c r="U52" s="136">
        <v>7.5</v>
      </c>
      <c r="V52" s="136">
        <v>2</v>
      </c>
      <c r="W52" s="136">
        <f t="shared" ref="W52:W55" si="27">T52*U52*V52</f>
        <v>300</v>
      </c>
      <c r="X52" s="152">
        <v>50.599999999999994</v>
      </c>
      <c r="Y52" s="138">
        <f t="shared" si="5"/>
        <v>0.25299999999999995</v>
      </c>
      <c r="AD52" s="140">
        <f>$AD$2/W52</f>
        <v>126</v>
      </c>
      <c r="AE52" s="119">
        <f>SUMPRODUCT(R52:R55,X52:X55)</f>
        <v>16559.999999999996</v>
      </c>
    </row>
    <row r="53" spans="1:31">
      <c r="A53" s="117" t="s">
        <v>176</v>
      </c>
      <c r="B53" s="117" t="s">
        <v>177</v>
      </c>
      <c r="C53" s="115">
        <v>60</v>
      </c>
      <c r="D53" s="115">
        <v>42</v>
      </c>
      <c r="E53" s="115">
        <f t="shared" si="20"/>
        <v>3</v>
      </c>
      <c r="F53" s="115">
        <f t="shared" si="18"/>
        <v>7560</v>
      </c>
      <c r="G53" s="118">
        <f t="shared" si="21"/>
        <v>16.8</v>
      </c>
      <c r="H53" s="118">
        <f t="shared" si="23"/>
        <v>1.3125</v>
      </c>
      <c r="I53" s="118">
        <f t="shared" si="19"/>
        <v>1</v>
      </c>
      <c r="K53" s="118">
        <f>SUMIF('Umowa Miejski'!H:H,'Relacje objętości'!A53,'Umowa Miejski'!K:K)</f>
        <v>72</v>
      </c>
      <c r="L53" s="118">
        <f t="shared" si="22"/>
        <v>1</v>
      </c>
      <c r="N53" s="144" t="str">
        <f t="shared" si="3"/>
        <v>DEZ R 10 x 20</v>
      </c>
      <c r="O53" s="145" t="s">
        <v>1273</v>
      </c>
      <c r="R53" s="151">
        <v>100</v>
      </c>
      <c r="S53" s="125">
        <v>12.692307692307692</v>
      </c>
      <c r="T53" s="132">
        <v>20</v>
      </c>
      <c r="U53" s="132">
        <v>10</v>
      </c>
      <c r="V53" s="132">
        <v>2</v>
      </c>
      <c r="W53" s="132">
        <f t="shared" si="27"/>
        <v>400</v>
      </c>
      <c r="X53" s="152">
        <v>64.399999999999991</v>
      </c>
      <c r="Y53" s="138">
        <f t="shared" si="5"/>
        <v>0.64399999999999991</v>
      </c>
      <c r="AD53" s="140">
        <f>$AD$2/W53</f>
        <v>94.5</v>
      </c>
      <c r="AE53" s="119">
        <f>SUMPRODUCT(AD52:AD55,X52:X55)</f>
        <v>12461.399999999998</v>
      </c>
    </row>
    <row r="54" spans="1:31">
      <c r="N54" s="144" t="str">
        <f t="shared" si="3"/>
        <v>DEZ R 12 x 20</v>
      </c>
      <c r="O54" s="145" t="s">
        <v>1274</v>
      </c>
      <c r="R54" s="151">
        <v>0</v>
      </c>
      <c r="S54" s="125">
        <v>10</v>
      </c>
      <c r="T54" s="132">
        <v>20</v>
      </c>
      <c r="U54" s="132">
        <v>12</v>
      </c>
      <c r="V54" s="132">
        <v>2</v>
      </c>
      <c r="W54" s="132">
        <f t="shared" si="27"/>
        <v>480</v>
      </c>
      <c r="X54" s="152">
        <v>0</v>
      </c>
      <c r="Y54" s="138">
        <f t="shared" si="5"/>
        <v>0</v>
      </c>
      <c r="AD54" s="140">
        <f>$AD$2/W54</f>
        <v>78.75</v>
      </c>
      <c r="AE54" s="119">
        <f>AE53-AE52</f>
        <v>-4098.5999999999985</v>
      </c>
    </row>
    <row r="55" spans="1:31">
      <c r="N55" s="144" t="str">
        <f t="shared" si="3"/>
        <v>DEZ R 15 x 20</v>
      </c>
      <c r="O55" s="145" t="s">
        <v>1275</v>
      </c>
      <c r="R55" s="151">
        <v>0</v>
      </c>
      <c r="S55" s="125">
        <v>8.0487804878048781</v>
      </c>
      <c r="T55" s="132">
        <v>20</v>
      </c>
      <c r="U55" s="132">
        <v>15</v>
      </c>
      <c r="V55" s="132">
        <v>2</v>
      </c>
      <c r="W55" s="132">
        <f t="shared" si="27"/>
        <v>600</v>
      </c>
      <c r="X55" s="152">
        <v>0</v>
      </c>
      <c r="Y55" s="138">
        <f t="shared" si="5"/>
        <v>0</v>
      </c>
      <c r="AD55" s="140">
        <f>$AD$2/W55</f>
        <v>63</v>
      </c>
    </row>
    <row r="56" spans="1:31">
      <c r="N56" s="144" t="str">
        <f t="shared" si="3"/>
        <v>DEZ R 12 x 40UK-UKB-A040-102</v>
      </c>
      <c r="O56" s="145" t="s">
        <v>1264</v>
      </c>
      <c r="P56" s="115" t="s">
        <v>116</v>
      </c>
      <c r="Q56" s="115" t="s">
        <v>117</v>
      </c>
      <c r="R56" s="151">
        <v>0</v>
      </c>
      <c r="S56" s="125">
        <v>7.1583514099783079</v>
      </c>
      <c r="T56" s="115">
        <v>40</v>
      </c>
      <c r="U56" s="115">
        <v>12</v>
      </c>
      <c r="V56" s="132">
        <v>2</v>
      </c>
      <c r="W56" s="115">
        <f t="shared" si="4"/>
        <v>960</v>
      </c>
      <c r="X56" s="152">
        <v>0</v>
      </c>
      <c r="Y56" s="138">
        <f t="shared" si="5"/>
        <v>0</v>
      </c>
      <c r="AD56" s="140">
        <f t="shared" ref="AD56:AD75" si="28">$AD$2/W56</f>
        <v>39.375</v>
      </c>
      <c r="AE56" s="119">
        <f>SUMPRODUCT(R56:R63,X56:X63)</f>
        <v>8726.1999999999989</v>
      </c>
    </row>
    <row r="57" spans="1:31">
      <c r="N57" s="144" t="str">
        <f t="shared" si="3"/>
        <v>DEZ R 25 x 40UK-UKB-A040-103</v>
      </c>
      <c r="O57" s="145" t="s">
        <v>1265</v>
      </c>
      <c r="P57" s="115" t="s">
        <v>118</v>
      </c>
      <c r="Q57" s="115" t="s">
        <v>119</v>
      </c>
      <c r="R57" s="151">
        <v>21.666666666666668</v>
      </c>
      <c r="S57" s="125">
        <v>2.3775216138328528</v>
      </c>
      <c r="T57" s="115">
        <v>40</v>
      </c>
      <c r="U57" s="115">
        <v>25</v>
      </c>
      <c r="V57" s="132">
        <v>5</v>
      </c>
      <c r="W57" s="115">
        <f t="shared" si="4"/>
        <v>5000</v>
      </c>
      <c r="X57" s="152">
        <v>55.199999999999996</v>
      </c>
      <c r="Y57" s="138">
        <f t="shared" si="5"/>
        <v>2.5476923076923073</v>
      </c>
      <c r="AD57" s="140">
        <f t="shared" si="28"/>
        <v>7.56</v>
      </c>
      <c r="AE57" s="119">
        <f>SUMPRODUCT(AD56:AD63,X56:X63)</f>
        <v>8712.8369999999995</v>
      </c>
    </row>
    <row r="58" spans="1:31">
      <c r="N58" s="144" t="str">
        <f t="shared" si="3"/>
        <v>DEZ R 7,5 x 40UK-UKB-A040-104</v>
      </c>
      <c r="O58" s="145" t="s">
        <v>1266</v>
      </c>
      <c r="P58" s="115" t="s">
        <v>120</v>
      </c>
      <c r="Q58" s="115" t="s">
        <v>121</v>
      </c>
      <c r="R58" s="151">
        <v>0</v>
      </c>
      <c r="S58" s="125">
        <v>11.1864406779661</v>
      </c>
      <c r="T58" s="115">
        <v>40</v>
      </c>
      <c r="U58" s="115">
        <v>7.5</v>
      </c>
      <c r="V58" s="132">
        <v>5</v>
      </c>
      <c r="W58" s="115">
        <f t="shared" si="4"/>
        <v>1500</v>
      </c>
      <c r="X58" s="152">
        <v>0</v>
      </c>
      <c r="Y58" s="138">
        <f t="shared" si="5"/>
        <v>0</v>
      </c>
      <c r="AD58" s="140">
        <f t="shared" si="28"/>
        <v>25.2</v>
      </c>
      <c r="AE58" s="119">
        <f>AE57-AE56</f>
        <v>-13.362999999999374</v>
      </c>
    </row>
    <row r="59" spans="1:31">
      <c r="N59" s="144" t="str">
        <f t="shared" si="3"/>
        <v>DEZ R 10 x 40UK-UKB-A040-105</v>
      </c>
      <c r="O59" s="145" t="s">
        <v>1267</v>
      </c>
      <c r="P59" s="115" t="s">
        <v>122</v>
      </c>
      <c r="Q59" s="115" t="s">
        <v>123</v>
      </c>
      <c r="R59" s="151">
        <v>20</v>
      </c>
      <c r="S59" s="125">
        <v>8.6614173228346463</v>
      </c>
      <c r="T59" s="115">
        <v>40</v>
      </c>
      <c r="U59" s="115">
        <v>10</v>
      </c>
      <c r="V59" s="132">
        <v>5</v>
      </c>
      <c r="W59" s="115">
        <f t="shared" si="4"/>
        <v>2000</v>
      </c>
      <c r="X59" s="152">
        <v>202.39999999999998</v>
      </c>
      <c r="Y59" s="138">
        <f t="shared" si="5"/>
        <v>10.119999999999999</v>
      </c>
      <c r="AD59" s="140">
        <f t="shared" si="28"/>
        <v>18.899999999999999</v>
      </c>
    </row>
    <row r="60" spans="1:31">
      <c r="N60" s="144" t="str">
        <f t="shared" si="3"/>
        <v>DEZ R 15 x 40UK-UKB-A040-106</v>
      </c>
      <c r="O60" s="145" t="s">
        <v>1268</v>
      </c>
      <c r="P60" s="115" t="s">
        <v>124</v>
      </c>
      <c r="Q60" s="115" t="s">
        <v>125</v>
      </c>
      <c r="R60" s="151">
        <v>10</v>
      </c>
      <c r="S60" s="125">
        <v>5.5091819699499167</v>
      </c>
      <c r="T60" s="115">
        <v>40</v>
      </c>
      <c r="U60" s="115">
        <v>15</v>
      </c>
      <c r="V60" s="132">
        <v>5</v>
      </c>
      <c r="W60" s="115">
        <f t="shared" si="4"/>
        <v>3000</v>
      </c>
      <c r="X60" s="152">
        <v>59.8</v>
      </c>
      <c r="Y60" s="138">
        <f t="shared" si="5"/>
        <v>5.9799999999999995</v>
      </c>
      <c r="AD60" s="140">
        <f t="shared" si="28"/>
        <v>12.6</v>
      </c>
    </row>
    <row r="61" spans="1:31">
      <c r="N61" s="144" t="str">
        <f t="shared" si="3"/>
        <v>DEZ R 20 x 40UK-UKB-A040-107</v>
      </c>
      <c r="O61" s="145" t="s">
        <v>1269</v>
      </c>
      <c r="P61" s="115" t="s">
        <v>126</v>
      </c>
      <c r="Q61" s="115" t="s">
        <v>127</v>
      </c>
      <c r="R61" s="151">
        <v>8</v>
      </c>
      <c r="S61" s="125">
        <v>4.1301627033792236</v>
      </c>
      <c r="T61" s="115">
        <v>40</v>
      </c>
      <c r="U61" s="115">
        <v>20</v>
      </c>
      <c r="V61" s="132">
        <v>5</v>
      </c>
      <c r="W61" s="115">
        <f t="shared" si="4"/>
        <v>4000</v>
      </c>
      <c r="X61" s="152">
        <v>335.79999999999995</v>
      </c>
      <c r="Y61" s="138">
        <f t="shared" si="5"/>
        <v>41.974999999999994</v>
      </c>
      <c r="AD61" s="140">
        <f t="shared" si="28"/>
        <v>9.4499999999999993</v>
      </c>
    </row>
    <row r="62" spans="1:31">
      <c r="N62" s="144" t="str">
        <f t="shared" si="3"/>
        <v>DEZ R 32 x 40UK-UKB-A040-108</v>
      </c>
      <c r="O62" s="145" t="s">
        <v>1270</v>
      </c>
      <c r="P62" s="115" t="s">
        <v>128</v>
      </c>
      <c r="Q62" s="115" t="s">
        <v>129</v>
      </c>
      <c r="R62" s="151">
        <v>2.15</v>
      </c>
      <c r="S62" s="125">
        <v>1.9423190111830491</v>
      </c>
      <c r="T62" s="115">
        <v>40</v>
      </c>
      <c r="U62" s="115">
        <v>32</v>
      </c>
      <c r="V62" s="132">
        <v>5</v>
      </c>
      <c r="W62" s="115">
        <f t="shared" si="4"/>
        <v>6400</v>
      </c>
      <c r="X62" s="152">
        <v>92</v>
      </c>
      <c r="Y62" s="138">
        <f t="shared" si="5"/>
        <v>42.79069767441861</v>
      </c>
      <c r="AD62" s="140">
        <f t="shared" si="28"/>
        <v>5.90625</v>
      </c>
    </row>
    <row r="63" spans="1:31" ht="15.75" thickBot="1">
      <c r="N63" s="144" t="str">
        <f t="shared" si="3"/>
        <v>DEZ R 42 x 40UK-UKB-A040-109</v>
      </c>
      <c r="O63" s="145" t="s">
        <v>1271</v>
      </c>
      <c r="P63" s="115" t="s">
        <v>130</v>
      </c>
      <c r="Q63" s="115" t="s">
        <v>131</v>
      </c>
      <c r="R63" s="151">
        <v>0</v>
      </c>
      <c r="S63" s="125">
        <v>1.5721772272510721</v>
      </c>
      <c r="T63" s="115">
        <v>40</v>
      </c>
      <c r="U63" s="115">
        <v>42</v>
      </c>
      <c r="V63" s="132">
        <v>5</v>
      </c>
      <c r="W63" s="115">
        <f t="shared" si="4"/>
        <v>8400</v>
      </c>
      <c r="X63" s="152">
        <v>0</v>
      </c>
      <c r="Y63" s="138">
        <f t="shared" si="5"/>
        <v>0</v>
      </c>
      <c r="AD63" s="140">
        <f t="shared" si="28"/>
        <v>4.5</v>
      </c>
    </row>
    <row r="64" spans="1:31">
      <c r="N64" s="144" t="str">
        <f t="shared" si="3"/>
        <v>DEZ R 7,5 x 60</v>
      </c>
      <c r="O64" s="145" t="s">
        <v>1276</v>
      </c>
      <c r="R64" s="151">
        <v>50</v>
      </c>
      <c r="S64" s="125">
        <v>7.6212471131639719</v>
      </c>
      <c r="T64" s="115">
        <v>60</v>
      </c>
      <c r="U64" s="136">
        <v>7.5</v>
      </c>
      <c r="V64" s="132">
        <v>2</v>
      </c>
      <c r="W64" s="132">
        <f t="shared" ref="W64:W71" si="29">T64*U64*V64</f>
        <v>900</v>
      </c>
      <c r="X64" s="152">
        <v>32.199999999999996</v>
      </c>
      <c r="Y64" s="138">
        <f t="shared" si="5"/>
        <v>0.64399999999999991</v>
      </c>
      <c r="AD64" s="140">
        <f t="shared" si="28"/>
        <v>42</v>
      </c>
      <c r="AE64" s="119">
        <f>SUMPRODUCT(R64:R71,X64:X71)</f>
        <v>4176.7999999999993</v>
      </c>
    </row>
    <row r="65" spans="14:33">
      <c r="N65" s="144" t="str">
        <f t="shared" si="3"/>
        <v>DEZ R 10 x 60</v>
      </c>
      <c r="O65" s="145" t="s">
        <v>1277</v>
      </c>
      <c r="R65" s="151">
        <v>0</v>
      </c>
      <c r="S65" s="125">
        <v>5.6027164685908319</v>
      </c>
      <c r="T65" s="115">
        <v>60</v>
      </c>
      <c r="U65" s="132">
        <v>10</v>
      </c>
      <c r="V65" s="132">
        <v>2</v>
      </c>
      <c r="W65" s="132">
        <f t="shared" si="29"/>
        <v>1200</v>
      </c>
      <c r="X65" s="152">
        <v>0</v>
      </c>
      <c r="Y65" s="138">
        <f t="shared" si="5"/>
        <v>0</v>
      </c>
      <c r="AD65" s="140">
        <f t="shared" si="28"/>
        <v>31.5</v>
      </c>
      <c r="AE65" s="119">
        <f>SUMPRODUCT(AD64:AD71,X64:X71)</f>
        <v>4613.1674999999996</v>
      </c>
    </row>
    <row r="66" spans="14:33">
      <c r="N66" s="144" t="str">
        <f t="shared" si="3"/>
        <v>DEZ R 12 x 60</v>
      </c>
      <c r="O66" s="145" t="s">
        <v>1278</v>
      </c>
      <c r="R66" s="151">
        <v>0</v>
      </c>
      <c r="S66" s="125">
        <v>4.7210300429184544</v>
      </c>
      <c r="T66" s="115">
        <v>60</v>
      </c>
      <c r="U66" s="132">
        <v>12</v>
      </c>
      <c r="V66" s="132">
        <v>2</v>
      </c>
      <c r="W66" s="132">
        <f t="shared" si="29"/>
        <v>1440</v>
      </c>
      <c r="X66" s="152">
        <v>0</v>
      </c>
      <c r="Y66" s="138">
        <f t="shared" si="5"/>
        <v>0</v>
      </c>
      <c r="AD66" s="140">
        <f t="shared" si="28"/>
        <v>26.25</v>
      </c>
      <c r="AE66" s="119">
        <f>AE65-AE64</f>
        <v>436.36750000000029</v>
      </c>
    </row>
    <row r="67" spans="14:33">
      <c r="N67" s="144" t="str">
        <f t="shared" si="3"/>
        <v>DEZ R 15 x 60</v>
      </c>
      <c r="O67" s="145" t="s">
        <v>1279</v>
      </c>
      <c r="R67" s="151">
        <v>0</v>
      </c>
      <c r="S67" s="125">
        <v>3.8106235565819859</v>
      </c>
      <c r="T67" s="115">
        <v>60</v>
      </c>
      <c r="U67" s="132">
        <v>15</v>
      </c>
      <c r="V67" s="132">
        <v>2</v>
      </c>
      <c r="W67" s="132">
        <f t="shared" si="29"/>
        <v>1800</v>
      </c>
      <c r="X67" s="152">
        <v>0</v>
      </c>
      <c r="Y67" s="138">
        <f t="shared" si="5"/>
        <v>0</v>
      </c>
      <c r="AD67" s="140">
        <f t="shared" si="28"/>
        <v>21</v>
      </c>
    </row>
    <row r="68" spans="14:33">
      <c r="N68" s="144" t="str">
        <f t="shared" si="3"/>
        <v>DEZ R 20 x 60</v>
      </c>
      <c r="O68" s="145" t="s">
        <v>1280</v>
      </c>
      <c r="R68" s="151">
        <v>0</v>
      </c>
      <c r="S68" s="125">
        <v>3.002729754322111</v>
      </c>
      <c r="T68" s="115">
        <v>60</v>
      </c>
      <c r="U68" s="132">
        <v>20</v>
      </c>
      <c r="V68" s="132">
        <v>2</v>
      </c>
      <c r="W68" s="132">
        <f t="shared" si="29"/>
        <v>2400</v>
      </c>
      <c r="X68" s="152">
        <v>0</v>
      </c>
      <c r="Y68" s="138">
        <f t="shared" si="5"/>
        <v>0</v>
      </c>
      <c r="AD68" s="140">
        <f t="shared" si="28"/>
        <v>15.75</v>
      </c>
    </row>
    <row r="69" spans="14:33">
      <c r="N69" s="144" t="str">
        <f t="shared" ref="N69:N132" si="30">O69&amp;P69</f>
        <v>DEZ R 25 x 60</v>
      </c>
      <c r="O69" s="145" t="s">
        <v>1281</v>
      </c>
      <c r="R69" s="151">
        <v>8</v>
      </c>
      <c r="S69" s="125">
        <v>2.2602739726027399</v>
      </c>
      <c r="T69" s="115">
        <v>60</v>
      </c>
      <c r="U69" s="132">
        <v>25</v>
      </c>
      <c r="V69" s="132">
        <v>2</v>
      </c>
      <c r="W69" s="132">
        <f t="shared" si="29"/>
        <v>3000</v>
      </c>
      <c r="X69" s="152">
        <v>105.8</v>
      </c>
      <c r="Y69" s="138">
        <f t="shared" ref="Y69:Y132" si="31">IFERROR(X69/R69,0)</f>
        <v>13.225</v>
      </c>
      <c r="AD69" s="140">
        <f t="shared" si="28"/>
        <v>12.6</v>
      </c>
    </row>
    <row r="70" spans="14:33">
      <c r="N70" s="144" t="str">
        <f t="shared" si="30"/>
        <v>DEZ R 32 x 60</v>
      </c>
      <c r="O70" s="145" t="s">
        <v>1282</v>
      </c>
      <c r="R70" s="151">
        <v>5.8947368421052628</v>
      </c>
      <c r="S70" s="125">
        <v>1.2941176470588236</v>
      </c>
      <c r="T70" s="115">
        <v>60</v>
      </c>
      <c r="U70" s="132">
        <v>32</v>
      </c>
      <c r="V70" s="132">
        <v>2</v>
      </c>
      <c r="W70" s="132">
        <f t="shared" si="29"/>
        <v>3840</v>
      </c>
      <c r="X70" s="152">
        <v>174.79999999999998</v>
      </c>
      <c r="Y70" s="138">
        <f t="shared" si="31"/>
        <v>29.653571428571428</v>
      </c>
      <c r="AD70" s="140">
        <f t="shared" si="28"/>
        <v>9.84375</v>
      </c>
    </row>
    <row r="71" spans="14:33" ht="15.75" thickBot="1">
      <c r="N71" s="144" t="str">
        <f t="shared" si="30"/>
        <v>DEZ R 42 x 60</v>
      </c>
      <c r="O71" s="145" t="s">
        <v>1283</v>
      </c>
      <c r="R71" s="151">
        <v>25</v>
      </c>
      <c r="S71" s="125">
        <v>1</v>
      </c>
      <c r="T71" s="115">
        <v>60</v>
      </c>
      <c r="U71" s="134">
        <v>42</v>
      </c>
      <c r="V71" s="132">
        <v>2</v>
      </c>
      <c r="W71" s="134">
        <f t="shared" si="29"/>
        <v>5040</v>
      </c>
      <c r="X71" s="152">
        <v>27.599999999999998</v>
      </c>
      <c r="Y71" s="138">
        <f t="shared" si="31"/>
        <v>1.1039999999999999</v>
      </c>
      <c r="AA71" s="116" t="s">
        <v>1390</v>
      </c>
      <c r="AD71" s="140">
        <f t="shared" si="28"/>
        <v>7.5</v>
      </c>
    </row>
    <row r="72" spans="14:33">
      <c r="N72" s="144" t="str">
        <f t="shared" si="30"/>
        <v>EO R 10 x 20</v>
      </c>
      <c r="O72" s="145" t="s">
        <v>1244</v>
      </c>
      <c r="R72" s="151">
        <v>100</v>
      </c>
      <c r="S72" s="125">
        <v>12.692307692307692</v>
      </c>
      <c r="T72" s="115">
        <v>20</v>
      </c>
      <c r="U72" s="115">
        <v>10</v>
      </c>
      <c r="V72" s="115">
        <v>2</v>
      </c>
      <c r="W72" s="115">
        <f t="shared" ref="W72:W132" si="32">T72*U72*V72</f>
        <v>400</v>
      </c>
      <c r="X72" s="152">
        <v>0</v>
      </c>
      <c r="Y72" s="138">
        <f t="shared" si="31"/>
        <v>0</v>
      </c>
      <c r="AA72" s="155">
        <v>0</v>
      </c>
      <c r="AB72" s="115">
        <v>4.5999999999999996</v>
      </c>
      <c r="AD72" s="140">
        <f t="shared" si="28"/>
        <v>94.5</v>
      </c>
      <c r="AE72" s="119">
        <f>SUMPRODUCT(R72:R75,X72:X75)</f>
        <v>0</v>
      </c>
    </row>
    <row r="73" spans="14:33">
      <c r="N73" s="144" t="str">
        <f t="shared" si="30"/>
        <v>EO R 12 x 20</v>
      </c>
      <c r="O73" s="145" t="s">
        <v>1245</v>
      </c>
      <c r="R73" s="151">
        <v>50</v>
      </c>
      <c r="S73" s="125">
        <v>10</v>
      </c>
      <c r="T73" s="115">
        <v>20</v>
      </c>
      <c r="U73" s="115">
        <v>12</v>
      </c>
      <c r="V73" s="115">
        <v>2</v>
      </c>
      <c r="W73" s="115">
        <f t="shared" si="32"/>
        <v>480</v>
      </c>
      <c r="X73" s="152">
        <v>0</v>
      </c>
      <c r="Y73" s="138">
        <f t="shared" si="31"/>
        <v>0</v>
      </c>
      <c r="AA73" s="155">
        <v>0</v>
      </c>
      <c r="AB73" s="115">
        <v>23</v>
      </c>
      <c r="AD73" s="140">
        <f t="shared" si="28"/>
        <v>78.75</v>
      </c>
      <c r="AE73" s="119">
        <f>SUMPRODUCT(AD72:AD75,X72:X75)</f>
        <v>0</v>
      </c>
    </row>
    <row r="74" spans="14:33">
      <c r="N74" s="144" t="str">
        <f t="shared" si="30"/>
        <v>EO R 15 x 20</v>
      </c>
      <c r="O74" s="145" t="s">
        <v>1246</v>
      </c>
      <c r="R74" s="151">
        <v>87.5</v>
      </c>
      <c r="S74" s="125">
        <v>8.0487804878048781</v>
      </c>
      <c r="T74" s="115">
        <v>20</v>
      </c>
      <c r="U74" s="115">
        <v>15</v>
      </c>
      <c r="V74" s="115">
        <v>2</v>
      </c>
      <c r="W74" s="115">
        <f t="shared" si="32"/>
        <v>600</v>
      </c>
      <c r="X74" s="152">
        <v>0</v>
      </c>
      <c r="Y74" s="138">
        <f t="shared" si="31"/>
        <v>0</v>
      </c>
      <c r="AA74" s="155">
        <v>0</v>
      </c>
      <c r="AB74" s="115">
        <v>55.199999999999996</v>
      </c>
      <c r="AD74" s="140">
        <f t="shared" si="28"/>
        <v>63</v>
      </c>
      <c r="AE74" s="119">
        <f>AE73-AE72</f>
        <v>0</v>
      </c>
    </row>
    <row r="75" spans="14:33">
      <c r="N75" s="144" t="str">
        <f t="shared" si="30"/>
        <v>EO R 7,5 x 20</v>
      </c>
      <c r="O75" s="145" t="s">
        <v>1247</v>
      </c>
      <c r="R75" s="151">
        <v>100</v>
      </c>
      <c r="S75" s="125">
        <v>18.333333333333332</v>
      </c>
      <c r="T75" s="115">
        <v>20</v>
      </c>
      <c r="U75" s="115">
        <v>7.5</v>
      </c>
      <c r="V75" s="115">
        <v>2</v>
      </c>
      <c r="W75" s="115">
        <f t="shared" si="32"/>
        <v>300</v>
      </c>
      <c r="X75" s="152">
        <v>0</v>
      </c>
      <c r="Y75" s="138">
        <f t="shared" si="31"/>
        <v>0</v>
      </c>
      <c r="AA75" s="155">
        <v>0</v>
      </c>
      <c r="AB75" s="115">
        <v>18.399999999999999</v>
      </c>
      <c r="AD75" s="140">
        <f t="shared" si="28"/>
        <v>126</v>
      </c>
    </row>
    <row r="76" spans="14:33">
      <c r="N76" s="144" t="str">
        <f t="shared" si="30"/>
        <v>EO R 10 x 40</v>
      </c>
      <c r="O76" s="145" t="s">
        <v>1248</v>
      </c>
      <c r="R76" s="151">
        <v>0</v>
      </c>
      <c r="S76" s="125">
        <v>8.6614173228346463</v>
      </c>
      <c r="T76" s="115">
        <v>40</v>
      </c>
      <c r="U76" s="115">
        <v>10</v>
      </c>
      <c r="V76" s="120">
        <v>2</v>
      </c>
      <c r="W76" s="115">
        <f t="shared" si="32"/>
        <v>800</v>
      </c>
      <c r="X76" s="152">
        <v>0</v>
      </c>
      <c r="Y76" s="138">
        <f t="shared" si="31"/>
        <v>0</v>
      </c>
      <c r="AA76" s="155">
        <v>0</v>
      </c>
      <c r="AB76" s="115">
        <v>0</v>
      </c>
      <c r="AD76" s="140">
        <f t="shared" ref="AD76:AD95" si="33">$AD$2/W76</f>
        <v>47.25</v>
      </c>
      <c r="AE76" s="119">
        <f>SUMPRODUCT(R76:R83,X76:X83)</f>
        <v>0</v>
      </c>
      <c r="AG76" s="115">
        <v>1</v>
      </c>
    </row>
    <row r="77" spans="14:33">
      <c r="N77" s="144" t="str">
        <f t="shared" si="30"/>
        <v>EO R 12 x 40</v>
      </c>
      <c r="O77" s="145" t="s">
        <v>1249</v>
      </c>
      <c r="R77" s="151">
        <v>0</v>
      </c>
      <c r="S77" s="125">
        <v>7.1583514099783079</v>
      </c>
      <c r="T77" s="115">
        <v>40</v>
      </c>
      <c r="U77" s="115">
        <v>12</v>
      </c>
      <c r="V77" s="120">
        <v>2</v>
      </c>
      <c r="W77" s="115">
        <f t="shared" si="32"/>
        <v>960</v>
      </c>
      <c r="X77" s="152">
        <v>0</v>
      </c>
      <c r="Y77" s="138">
        <f t="shared" si="31"/>
        <v>0</v>
      </c>
      <c r="AA77" s="155">
        <v>0</v>
      </c>
      <c r="AB77" s="115">
        <v>0</v>
      </c>
      <c r="AD77" s="140">
        <f t="shared" si="33"/>
        <v>39.375</v>
      </c>
      <c r="AE77" s="119">
        <f>SUMPRODUCT(AD76:AD83,X76:X83)</f>
        <v>0</v>
      </c>
      <c r="AG77" s="115">
        <v>1</v>
      </c>
    </row>
    <row r="78" spans="14:33">
      <c r="N78" s="144" t="str">
        <f t="shared" si="30"/>
        <v>EO R 15 x 40</v>
      </c>
      <c r="O78" s="145" t="s">
        <v>1250</v>
      </c>
      <c r="R78" s="151">
        <v>0</v>
      </c>
      <c r="S78" s="125">
        <v>5.5091819699499167</v>
      </c>
      <c r="T78" s="115">
        <v>40</v>
      </c>
      <c r="U78" s="115">
        <v>15</v>
      </c>
      <c r="V78" s="120">
        <v>2</v>
      </c>
      <c r="W78" s="115">
        <f t="shared" si="32"/>
        <v>1200</v>
      </c>
      <c r="X78" s="152">
        <v>0</v>
      </c>
      <c r="Y78" s="138">
        <f t="shared" si="31"/>
        <v>0</v>
      </c>
      <c r="AA78" s="155">
        <v>0</v>
      </c>
      <c r="AB78" s="115">
        <v>0</v>
      </c>
      <c r="AD78" s="140">
        <f t="shared" si="33"/>
        <v>31.5</v>
      </c>
      <c r="AE78" s="119">
        <f>AE77-AE76</f>
        <v>0</v>
      </c>
      <c r="AG78" s="115">
        <v>1</v>
      </c>
    </row>
    <row r="79" spans="14:33">
      <c r="N79" s="144" t="str">
        <f t="shared" si="30"/>
        <v>EO R 20 x 40</v>
      </c>
      <c r="O79" s="145" t="s">
        <v>1251</v>
      </c>
      <c r="R79" s="151">
        <v>0</v>
      </c>
      <c r="S79" s="125">
        <v>4.1301627033792236</v>
      </c>
      <c r="T79" s="115">
        <v>40</v>
      </c>
      <c r="U79" s="115">
        <v>20</v>
      </c>
      <c r="V79" s="120">
        <v>2</v>
      </c>
      <c r="W79" s="115">
        <f t="shared" si="32"/>
        <v>1600</v>
      </c>
      <c r="X79" s="152">
        <v>0</v>
      </c>
      <c r="Y79" s="138">
        <f t="shared" si="31"/>
        <v>0</v>
      </c>
      <c r="AA79" s="155">
        <v>0</v>
      </c>
      <c r="AB79" s="115">
        <v>0</v>
      </c>
      <c r="AD79" s="140">
        <f t="shared" si="33"/>
        <v>23.625</v>
      </c>
      <c r="AG79" s="115">
        <v>1</v>
      </c>
    </row>
    <row r="80" spans="14:33">
      <c r="N80" s="144" t="str">
        <f t="shared" si="30"/>
        <v>EO R 25 x 40</v>
      </c>
      <c r="O80" s="145" t="s">
        <v>1252</v>
      </c>
      <c r="R80" s="151">
        <v>50</v>
      </c>
      <c r="S80" s="125">
        <v>2.3775216138328528</v>
      </c>
      <c r="T80" s="115">
        <v>40</v>
      </c>
      <c r="U80" s="115">
        <v>25</v>
      </c>
      <c r="V80" s="120">
        <v>2</v>
      </c>
      <c r="W80" s="115">
        <f t="shared" si="32"/>
        <v>2000</v>
      </c>
      <c r="X80" s="152">
        <v>0</v>
      </c>
      <c r="Y80" s="138">
        <f t="shared" si="31"/>
        <v>0</v>
      </c>
      <c r="AA80" s="155">
        <v>0</v>
      </c>
      <c r="AB80" s="115">
        <v>202.39999999999998</v>
      </c>
      <c r="AD80" s="140">
        <f t="shared" si="33"/>
        <v>18.899999999999999</v>
      </c>
      <c r="AG80" s="115">
        <v>1</v>
      </c>
    </row>
    <row r="81" spans="14:33">
      <c r="N81" s="144" t="str">
        <f t="shared" si="30"/>
        <v>EO R 32 x 40</v>
      </c>
      <c r="O81" s="145" t="s">
        <v>1253</v>
      </c>
      <c r="R81" s="151">
        <v>0</v>
      </c>
      <c r="S81" s="125">
        <v>1.9423190111830491</v>
      </c>
      <c r="T81" s="115">
        <v>40</v>
      </c>
      <c r="U81" s="115">
        <v>32</v>
      </c>
      <c r="V81" s="120">
        <v>2</v>
      </c>
      <c r="W81" s="115">
        <f t="shared" si="32"/>
        <v>2560</v>
      </c>
      <c r="X81" s="152">
        <v>0</v>
      </c>
      <c r="Y81" s="138">
        <f t="shared" si="31"/>
        <v>0</v>
      </c>
      <c r="AA81" s="155">
        <v>0</v>
      </c>
      <c r="AB81" s="115">
        <v>0</v>
      </c>
      <c r="AD81" s="140">
        <f t="shared" si="33"/>
        <v>14.765625</v>
      </c>
      <c r="AG81" s="115">
        <v>1</v>
      </c>
    </row>
    <row r="82" spans="14:33">
      <c r="N82" s="144" t="str">
        <f t="shared" si="30"/>
        <v>EO R 42 x 40</v>
      </c>
      <c r="O82" s="145" t="s">
        <v>1254</v>
      </c>
      <c r="R82" s="151">
        <v>0</v>
      </c>
      <c r="S82" s="125">
        <v>1.5721772272510721</v>
      </c>
      <c r="T82" s="115">
        <v>40</v>
      </c>
      <c r="U82" s="115">
        <v>42</v>
      </c>
      <c r="V82" s="120">
        <v>2</v>
      </c>
      <c r="W82" s="115">
        <f t="shared" si="32"/>
        <v>3360</v>
      </c>
      <c r="X82" s="152">
        <v>0</v>
      </c>
      <c r="Y82" s="138">
        <f t="shared" si="31"/>
        <v>0</v>
      </c>
      <c r="AA82" s="155">
        <v>0</v>
      </c>
      <c r="AB82" s="115">
        <v>0</v>
      </c>
      <c r="AD82" s="140">
        <f t="shared" si="33"/>
        <v>11.25</v>
      </c>
      <c r="AG82" s="115">
        <v>1</v>
      </c>
    </row>
    <row r="83" spans="14:33">
      <c r="N83" s="144" t="str">
        <f t="shared" si="30"/>
        <v>EO R 7,5 x 40</v>
      </c>
      <c r="O83" s="145" t="s">
        <v>1255</v>
      </c>
      <c r="R83" s="151">
        <v>0</v>
      </c>
      <c r="S83" s="125">
        <v>11.1864406779661</v>
      </c>
      <c r="T83" s="115">
        <v>40</v>
      </c>
      <c r="U83" s="115">
        <v>7.5</v>
      </c>
      <c r="V83" s="120">
        <v>2</v>
      </c>
      <c r="W83" s="115">
        <f t="shared" si="32"/>
        <v>600</v>
      </c>
      <c r="X83" s="152">
        <v>0</v>
      </c>
      <c r="Y83" s="138">
        <f t="shared" si="31"/>
        <v>0</v>
      </c>
      <c r="AA83" s="155">
        <v>0</v>
      </c>
      <c r="AB83" s="115">
        <v>0</v>
      </c>
      <c r="AD83" s="140">
        <f t="shared" si="33"/>
        <v>63</v>
      </c>
      <c r="AG83" s="115">
        <v>1</v>
      </c>
    </row>
    <row r="84" spans="14:33">
      <c r="N84" s="144" t="str">
        <f t="shared" si="30"/>
        <v>EO R 10 x 60</v>
      </c>
      <c r="O84" s="145" t="s">
        <v>1256</v>
      </c>
      <c r="R84" s="151">
        <v>0</v>
      </c>
      <c r="S84" s="125">
        <v>5.6027164685908319</v>
      </c>
      <c r="T84" s="115">
        <v>60</v>
      </c>
      <c r="U84" s="115">
        <v>10</v>
      </c>
      <c r="V84" s="115">
        <v>2</v>
      </c>
      <c r="W84" s="115">
        <f t="shared" si="32"/>
        <v>1200</v>
      </c>
      <c r="X84" s="152">
        <v>0</v>
      </c>
      <c r="Y84" s="138">
        <f t="shared" si="31"/>
        <v>0</v>
      </c>
      <c r="AA84" s="155">
        <v>0</v>
      </c>
      <c r="AB84" s="115">
        <v>0</v>
      </c>
      <c r="AD84" s="140">
        <f t="shared" si="33"/>
        <v>31.5</v>
      </c>
      <c r="AE84" s="119">
        <f>SUMPRODUCT(R84:R91,X84:X91)</f>
        <v>0</v>
      </c>
      <c r="AG84" s="115">
        <v>4</v>
      </c>
    </row>
    <row r="85" spans="14:33">
      <c r="N85" s="144" t="str">
        <f t="shared" si="30"/>
        <v>EO R 12 x 60</v>
      </c>
      <c r="O85" s="145" t="s">
        <v>1257</v>
      </c>
      <c r="R85" s="151">
        <v>0</v>
      </c>
      <c r="S85" s="125">
        <v>4.7210300429184544</v>
      </c>
      <c r="T85" s="115">
        <v>60</v>
      </c>
      <c r="U85" s="115">
        <v>12</v>
      </c>
      <c r="V85" s="115">
        <v>2</v>
      </c>
      <c r="W85" s="115">
        <f t="shared" si="32"/>
        <v>1440</v>
      </c>
      <c r="X85" s="152">
        <v>0</v>
      </c>
      <c r="Y85" s="138">
        <f t="shared" si="31"/>
        <v>0</v>
      </c>
      <c r="AA85" s="155">
        <v>0</v>
      </c>
      <c r="AB85" s="115">
        <v>0</v>
      </c>
      <c r="AD85" s="140">
        <f t="shared" si="33"/>
        <v>26.25</v>
      </c>
      <c r="AE85" s="119">
        <f>SUMPRODUCT(AD84:AD91,X84:X91)</f>
        <v>0</v>
      </c>
      <c r="AG85" s="115">
        <v>4</v>
      </c>
    </row>
    <row r="86" spans="14:33">
      <c r="N86" s="144" t="str">
        <f t="shared" si="30"/>
        <v>EO R 15 x 60</v>
      </c>
      <c r="O86" s="145" t="s">
        <v>1258</v>
      </c>
      <c r="R86" s="151">
        <v>0</v>
      </c>
      <c r="S86" s="125">
        <v>3.8106235565819859</v>
      </c>
      <c r="T86" s="115">
        <v>60</v>
      </c>
      <c r="U86" s="115">
        <v>15</v>
      </c>
      <c r="V86" s="115">
        <v>2</v>
      </c>
      <c r="W86" s="115">
        <f t="shared" si="32"/>
        <v>1800</v>
      </c>
      <c r="X86" s="152">
        <v>0</v>
      </c>
      <c r="Y86" s="138">
        <f t="shared" si="31"/>
        <v>0</v>
      </c>
      <c r="AA86" s="155">
        <v>0</v>
      </c>
      <c r="AB86" s="115">
        <v>0</v>
      </c>
      <c r="AD86" s="140">
        <f t="shared" si="33"/>
        <v>21</v>
      </c>
      <c r="AE86" s="119">
        <f>AE85-AE84</f>
        <v>0</v>
      </c>
      <c r="AG86" s="115">
        <v>4</v>
      </c>
    </row>
    <row r="87" spans="14:33">
      <c r="N87" s="144" t="str">
        <f t="shared" si="30"/>
        <v>EO R 20 x 60</v>
      </c>
      <c r="O87" s="145" t="s">
        <v>1259</v>
      </c>
      <c r="R87" s="151">
        <v>7.5</v>
      </c>
      <c r="S87" s="125">
        <v>3.002729754322111</v>
      </c>
      <c r="T87" s="115">
        <v>60</v>
      </c>
      <c r="U87" s="115">
        <v>20</v>
      </c>
      <c r="V87" s="115">
        <v>2</v>
      </c>
      <c r="W87" s="115">
        <f t="shared" si="32"/>
        <v>2400</v>
      </c>
      <c r="X87" s="152">
        <v>0</v>
      </c>
      <c r="Y87" s="138">
        <f t="shared" si="31"/>
        <v>0</v>
      </c>
      <c r="AA87" s="155">
        <v>0</v>
      </c>
      <c r="AB87" s="115">
        <v>55.199999999999996</v>
      </c>
      <c r="AD87" s="140">
        <f t="shared" si="33"/>
        <v>15.75</v>
      </c>
      <c r="AG87" s="115">
        <v>4</v>
      </c>
    </row>
    <row r="88" spans="14:33">
      <c r="N88" s="144" t="str">
        <f t="shared" si="30"/>
        <v>EO R 25 x 60</v>
      </c>
      <c r="O88" s="145" t="s">
        <v>1260</v>
      </c>
      <c r="R88" s="151">
        <v>0</v>
      </c>
      <c r="S88" s="125">
        <v>2.2602739726027399</v>
      </c>
      <c r="T88" s="115">
        <v>60</v>
      </c>
      <c r="U88" s="115">
        <v>25</v>
      </c>
      <c r="V88" s="115">
        <v>2</v>
      </c>
      <c r="W88" s="115">
        <f t="shared" si="32"/>
        <v>3000</v>
      </c>
      <c r="X88" s="152">
        <v>0</v>
      </c>
      <c r="Y88" s="138">
        <f t="shared" si="31"/>
        <v>0</v>
      </c>
      <c r="AA88" s="155">
        <v>0</v>
      </c>
      <c r="AB88" s="115">
        <v>0</v>
      </c>
      <c r="AD88" s="140">
        <f t="shared" si="33"/>
        <v>12.6</v>
      </c>
      <c r="AG88" s="115">
        <v>4</v>
      </c>
    </row>
    <row r="89" spans="14:33">
      <c r="N89" s="144" t="str">
        <f t="shared" si="30"/>
        <v>EO R 32 x 60</v>
      </c>
      <c r="O89" s="145" t="s">
        <v>1261</v>
      </c>
      <c r="R89" s="151">
        <v>0</v>
      </c>
      <c r="S89" s="125">
        <v>1.2941176470588236</v>
      </c>
      <c r="T89" s="115">
        <v>60</v>
      </c>
      <c r="U89" s="115">
        <v>32</v>
      </c>
      <c r="V89" s="115">
        <v>2</v>
      </c>
      <c r="W89" s="115">
        <f t="shared" si="32"/>
        <v>3840</v>
      </c>
      <c r="X89" s="152">
        <v>0</v>
      </c>
      <c r="Y89" s="138">
        <f t="shared" si="31"/>
        <v>0</v>
      </c>
      <c r="AA89" s="155">
        <v>0</v>
      </c>
      <c r="AB89" s="115">
        <v>0</v>
      </c>
      <c r="AD89" s="140">
        <f t="shared" si="33"/>
        <v>9.84375</v>
      </c>
      <c r="AG89" s="115">
        <v>4</v>
      </c>
    </row>
    <row r="90" spans="14:33">
      <c r="N90" s="144" t="str">
        <f t="shared" si="30"/>
        <v>EO R 42 x 60</v>
      </c>
      <c r="O90" s="145" t="s">
        <v>1262</v>
      </c>
      <c r="R90" s="151">
        <v>0</v>
      </c>
      <c r="S90" s="125">
        <v>1</v>
      </c>
      <c r="T90" s="115">
        <v>60</v>
      </c>
      <c r="U90" s="115">
        <v>42</v>
      </c>
      <c r="V90" s="115">
        <v>2</v>
      </c>
      <c r="W90" s="115">
        <f t="shared" si="32"/>
        <v>5040</v>
      </c>
      <c r="X90" s="152">
        <v>0</v>
      </c>
      <c r="Y90" s="138">
        <f t="shared" si="31"/>
        <v>0</v>
      </c>
      <c r="AA90" s="155">
        <v>0</v>
      </c>
      <c r="AB90" s="115">
        <v>0</v>
      </c>
      <c r="AD90" s="140">
        <f t="shared" si="33"/>
        <v>7.5</v>
      </c>
      <c r="AG90" s="115">
        <v>4</v>
      </c>
    </row>
    <row r="91" spans="14:33">
      <c r="N91" s="144" t="str">
        <f t="shared" si="30"/>
        <v>EO R 7,5 x 60</v>
      </c>
      <c r="O91" s="145" t="s">
        <v>1263</v>
      </c>
      <c r="R91" s="151">
        <v>0</v>
      </c>
      <c r="S91" s="125">
        <v>7.6212471131639719</v>
      </c>
      <c r="T91" s="115">
        <v>60</v>
      </c>
      <c r="U91" s="115">
        <v>7.5</v>
      </c>
      <c r="V91" s="115">
        <v>2</v>
      </c>
      <c r="W91" s="115">
        <f t="shared" si="32"/>
        <v>900</v>
      </c>
      <c r="X91" s="152">
        <v>0</v>
      </c>
      <c r="Y91" s="138">
        <f t="shared" si="31"/>
        <v>0</v>
      </c>
      <c r="AA91" s="155">
        <v>0</v>
      </c>
      <c r="AB91" s="115">
        <v>0</v>
      </c>
      <c r="AD91" s="140">
        <f t="shared" si="33"/>
        <v>42</v>
      </c>
      <c r="AG91" s="115">
        <v>4</v>
      </c>
    </row>
    <row r="92" spans="14:33">
      <c r="N92" s="144" t="str">
        <f t="shared" si="30"/>
        <v>Tyvek 10 x 20UK-UKB-N020-001</v>
      </c>
      <c r="O92" s="145" t="s">
        <v>1190</v>
      </c>
      <c r="P92" s="115" t="s">
        <v>140</v>
      </c>
      <c r="Q92" s="115" t="s">
        <v>141</v>
      </c>
      <c r="R92" s="151">
        <v>0</v>
      </c>
      <c r="S92" s="125">
        <v>12.692307692307692</v>
      </c>
      <c r="T92" s="115">
        <v>20</v>
      </c>
      <c r="U92" s="115">
        <v>10</v>
      </c>
      <c r="V92" s="115">
        <v>2</v>
      </c>
      <c r="W92" s="115">
        <f t="shared" ref="W92:W111" si="34">T92*U92*V92</f>
        <v>400</v>
      </c>
      <c r="X92" s="152">
        <v>4.5999999999999996</v>
      </c>
      <c r="Y92" s="138">
        <f t="shared" ref="Y92:Y111" si="35">IFERROR(X92/R92,0)</f>
        <v>0</v>
      </c>
      <c r="AA92" s="155">
        <v>4.5999999999999996</v>
      </c>
      <c r="AB92" s="115">
        <v>0</v>
      </c>
      <c r="AD92" s="140">
        <f t="shared" si="33"/>
        <v>94.5</v>
      </c>
      <c r="AE92" s="119">
        <f>SUMPRODUCT(R92:R95,X92:X95)</f>
        <v>0</v>
      </c>
    </row>
    <row r="93" spans="14:33">
      <c r="N93" s="144" t="str">
        <f t="shared" si="30"/>
        <v>Tyvek 12 x 20UK-UKB-N020-002</v>
      </c>
      <c r="O93" s="145" t="s">
        <v>1191</v>
      </c>
      <c r="P93" s="115" t="s">
        <v>142</v>
      </c>
      <c r="Q93" s="115" t="s">
        <v>143</v>
      </c>
      <c r="R93" s="151">
        <v>0</v>
      </c>
      <c r="S93" s="125">
        <v>10</v>
      </c>
      <c r="T93" s="115">
        <v>20</v>
      </c>
      <c r="U93" s="115">
        <v>12</v>
      </c>
      <c r="V93" s="115">
        <v>2</v>
      </c>
      <c r="W93" s="115">
        <f t="shared" si="34"/>
        <v>480</v>
      </c>
      <c r="X93" s="152">
        <v>23</v>
      </c>
      <c r="Y93" s="138">
        <f t="shared" si="35"/>
        <v>0</v>
      </c>
      <c r="AA93" s="155">
        <v>23</v>
      </c>
      <c r="AB93" s="115">
        <v>0</v>
      </c>
      <c r="AD93" s="140">
        <f t="shared" si="33"/>
        <v>78.75</v>
      </c>
      <c r="AE93" s="119">
        <f>SUMPRODUCT(AD92:AD95,X92:X95)</f>
        <v>8041.9499999999989</v>
      </c>
    </row>
    <row r="94" spans="14:33">
      <c r="N94" s="144" t="str">
        <f t="shared" si="30"/>
        <v>Tyvek 15 x 20UK-UKB-N020-003</v>
      </c>
      <c r="O94" s="145" t="s">
        <v>1192</v>
      </c>
      <c r="P94" s="115" t="s">
        <v>144</v>
      </c>
      <c r="Q94" s="115" t="s">
        <v>145</v>
      </c>
      <c r="R94" s="151">
        <v>0</v>
      </c>
      <c r="S94" s="125">
        <v>8.0487804878048781</v>
      </c>
      <c r="T94" s="115">
        <v>20</v>
      </c>
      <c r="U94" s="115">
        <v>15</v>
      </c>
      <c r="V94" s="115">
        <v>2</v>
      </c>
      <c r="W94" s="115">
        <f t="shared" si="34"/>
        <v>600</v>
      </c>
      <c r="X94" s="152">
        <v>55.199999999999996</v>
      </c>
      <c r="Y94" s="138">
        <f t="shared" si="35"/>
        <v>0</v>
      </c>
      <c r="AA94" s="155">
        <v>55.199999999999996</v>
      </c>
      <c r="AB94" s="115">
        <v>0</v>
      </c>
      <c r="AD94" s="140">
        <f t="shared" si="33"/>
        <v>63</v>
      </c>
      <c r="AE94" s="119">
        <f>AE93-AE92</f>
        <v>8041.9499999999989</v>
      </c>
    </row>
    <row r="95" spans="14:33">
      <c r="N95" s="144" t="str">
        <f t="shared" si="30"/>
        <v>Tyvek 7,5 x 20UK-UKB-N020-008</v>
      </c>
      <c r="O95" s="145" t="s">
        <v>1193</v>
      </c>
      <c r="P95" s="115" t="s">
        <v>146</v>
      </c>
      <c r="Q95" s="115" t="s">
        <v>147</v>
      </c>
      <c r="R95" s="151">
        <v>0</v>
      </c>
      <c r="S95" s="125">
        <v>18.333333333333332</v>
      </c>
      <c r="T95" s="115">
        <v>20</v>
      </c>
      <c r="U95" s="115">
        <v>7.5</v>
      </c>
      <c r="V95" s="115">
        <v>2</v>
      </c>
      <c r="W95" s="115">
        <f t="shared" si="34"/>
        <v>300</v>
      </c>
      <c r="X95" s="152">
        <v>18.399999999999999</v>
      </c>
      <c r="Y95" s="138">
        <f t="shared" si="35"/>
        <v>0</v>
      </c>
      <c r="AA95" s="155">
        <v>18.399999999999999</v>
      </c>
      <c r="AB95" s="115">
        <v>0</v>
      </c>
      <c r="AD95" s="140">
        <f t="shared" si="33"/>
        <v>126</v>
      </c>
    </row>
    <row r="96" spans="14:33">
      <c r="N96" s="144" t="str">
        <f t="shared" si="30"/>
        <v>Tyvek 10 x 40UK-UKB-N040-001</v>
      </c>
      <c r="O96" s="145" t="s">
        <v>1182</v>
      </c>
      <c r="P96" s="115" t="s">
        <v>148</v>
      </c>
      <c r="Q96" s="115" t="s">
        <v>149</v>
      </c>
      <c r="R96" s="151">
        <v>0</v>
      </c>
      <c r="S96" s="125">
        <v>8.6614173228346463</v>
      </c>
      <c r="T96" s="115">
        <v>40</v>
      </c>
      <c r="U96" s="115">
        <v>10</v>
      </c>
      <c r="V96" s="115">
        <v>2</v>
      </c>
      <c r="W96" s="115">
        <f t="shared" si="34"/>
        <v>800</v>
      </c>
      <c r="X96" s="152">
        <v>0</v>
      </c>
      <c r="Y96" s="138">
        <f t="shared" si="35"/>
        <v>0</v>
      </c>
      <c r="AA96" s="155">
        <v>0</v>
      </c>
      <c r="AB96" s="115">
        <v>0</v>
      </c>
      <c r="AD96" s="140">
        <f t="shared" ref="AD96:AD111" si="36">$AD$2/W96</f>
        <v>47.25</v>
      </c>
      <c r="AE96" s="119">
        <f>SUMPRODUCT(R96:R103,X96:X103)</f>
        <v>0</v>
      </c>
      <c r="AG96" s="115">
        <v>1.3</v>
      </c>
    </row>
    <row r="97" spans="14:33">
      <c r="N97" s="144" t="str">
        <f t="shared" si="30"/>
        <v>Tyvek 12 x 40UK-UKB-N040-002</v>
      </c>
      <c r="O97" s="145" t="s">
        <v>1183</v>
      </c>
      <c r="P97" s="115" t="s">
        <v>150</v>
      </c>
      <c r="Q97" s="115" t="s">
        <v>151</v>
      </c>
      <c r="R97" s="151">
        <v>0</v>
      </c>
      <c r="S97" s="125">
        <v>7.1583514099783079</v>
      </c>
      <c r="T97" s="115">
        <v>40</v>
      </c>
      <c r="U97" s="115">
        <v>12</v>
      </c>
      <c r="V97" s="115">
        <v>2</v>
      </c>
      <c r="W97" s="115">
        <f t="shared" si="34"/>
        <v>960</v>
      </c>
      <c r="X97" s="152">
        <v>0</v>
      </c>
      <c r="Y97" s="138">
        <f t="shared" si="35"/>
        <v>0</v>
      </c>
      <c r="AA97" s="155">
        <v>0</v>
      </c>
      <c r="AB97" s="115">
        <v>0</v>
      </c>
      <c r="AD97" s="140">
        <f t="shared" si="36"/>
        <v>39.375</v>
      </c>
      <c r="AE97" s="119">
        <f>SUMPRODUCT(AD96:AD103,X96:X103)</f>
        <v>3825.3599999999992</v>
      </c>
      <c r="AG97" s="115">
        <v>1.3</v>
      </c>
    </row>
    <row r="98" spans="14:33">
      <c r="N98" s="144" t="str">
        <f t="shared" si="30"/>
        <v>Tyvek 15 x 40UK-UKB-N040-003</v>
      </c>
      <c r="O98" s="145" t="s">
        <v>1184</v>
      </c>
      <c r="P98" s="115" t="s">
        <v>152</v>
      </c>
      <c r="Q98" s="115" t="s">
        <v>153</v>
      </c>
      <c r="R98" s="151">
        <v>0</v>
      </c>
      <c r="S98" s="125">
        <v>5.5091819699499167</v>
      </c>
      <c r="T98" s="115">
        <v>40</v>
      </c>
      <c r="U98" s="115">
        <v>15</v>
      </c>
      <c r="V98" s="115">
        <v>2</v>
      </c>
      <c r="W98" s="115">
        <f t="shared" si="34"/>
        <v>1200</v>
      </c>
      <c r="X98" s="152">
        <v>0</v>
      </c>
      <c r="Y98" s="138">
        <f t="shared" si="35"/>
        <v>0</v>
      </c>
      <c r="AA98" s="155">
        <v>0</v>
      </c>
      <c r="AB98" s="115">
        <v>0</v>
      </c>
      <c r="AD98" s="140">
        <f t="shared" si="36"/>
        <v>31.5</v>
      </c>
      <c r="AE98" s="119">
        <f>AE97-AE96</f>
        <v>3825.3599999999992</v>
      </c>
      <c r="AG98" s="115">
        <v>1.3</v>
      </c>
    </row>
    <row r="99" spans="14:33">
      <c r="N99" s="144" t="str">
        <f t="shared" si="30"/>
        <v>Tyvek 20 x 40UK-UKB-N040-004</v>
      </c>
      <c r="O99" s="145" t="s">
        <v>1185</v>
      </c>
      <c r="P99" s="115" t="s">
        <v>154</v>
      </c>
      <c r="Q99" s="115" t="s">
        <v>155</v>
      </c>
      <c r="R99" s="151">
        <v>0</v>
      </c>
      <c r="S99" s="125">
        <v>4.1301627033792236</v>
      </c>
      <c r="T99" s="115">
        <v>40</v>
      </c>
      <c r="U99" s="115">
        <v>20</v>
      </c>
      <c r="V99" s="115">
        <v>2</v>
      </c>
      <c r="W99" s="115">
        <f t="shared" si="34"/>
        <v>1600</v>
      </c>
      <c r="X99" s="152">
        <v>0</v>
      </c>
      <c r="Y99" s="138">
        <f t="shared" si="35"/>
        <v>0</v>
      </c>
      <c r="AA99" s="155">
        <v>0</v>
      </c>
      <c r="AB99" s="115">
        <v>0</v>
      </c>
      <c r="AD99" s="140">
        <f t="shared" si="36"/>
        <v>23.625</v>
      </c>
      <c r="AG99" s="115">
        <v>1.3</v>
      </c>
    </row>
    <row r="100" spans="14:33">
      <c r="N100" s="144" t="str">
        <f t="shared" si="30"/>
        <v>Tyvek 25 x 40UK-UKB-N040-005</v>
      </c>
      <c r="O100" s="145" t="s">
        <v>1186</v>
      </c>
      <c r="P100" s="115" t="s">
        <v>156</v>
      </c>
      <c r="Q100" s="115" t="s">
        <v>157</v>
      </c>
      <c r="R100" s="151">
        <v>0</v>
      </c>
      <c r="S100" s="125">
        <v>2.3775216138328528</v>
      </c>
      <c r="T100" s="115">
        <v>40</v>
      </c>
      <c r="U100" s="115">
        <v>25</v>
      </c>
      <c r="V100" s="115">
        <v>2</v>
      </c>
      <c r="W100" s="115">
        <f t="shared" si="34"/>
        <v>2000</v>
      </c>
      <c r="X100" s="152">
        <v>202.39999999999998</v>
      </c>
      <c r="Y100" s="138">
        <f t="shared" si="35"/>
        <v>0</v>
      </c>
      <c r="AA100" s="155">
        <v>202.39999999999998</v>
      </c>
      <c r="AB100" s="115">
        <v>0</v>
      </c>
      <c r="AD100" s="140">
        <f t="shared" si="36"/>
        <v>18.899999999999999</v>
      </c>
      <c r="AG100" s="115">
        <v>1.3</v>
      </c>
    </row>
    <row r="101" spans="14:33">
      <c r="N101" s="144" t="str">
        <f t="shared" si="30"/>
        <v>Tyvek 32 x 40UK-UKB-N040-006</v>
      </c>
      <c r="O101" s="145" t="s">
        <v>1187</v>
      </c>
      <c r="P101" s="115" t="s">
        <v>158</v>
      </c>
      <c r="Q101" s="115" t="s">
        <v>159</v>
      </c>
      <c r="R101" s="151">
        <v>0</v>
      </c>
      <c r="S101" s="125">
        <v>1.9423190111830491</v>
      </c>
      <c r="T101" s="115">
        <v>40</v>
      </c>
      <c r="U101" s="115">
        <v>32</v>
      </c>
      <c r="V101" s="115">
        <v>2</v>
      </c>
      <c r="W101" s="115">
        <f t="shared" si="34"/>
        <v>2560</v>
      </c>
      <c r="X101" s="152">
        <v>0</v>
      </c>
      <c r="Y101" s="138">
        <f t="shared" si="35"/>
        <v>0</v>
      </c>
      <c r="AA101" s="155">
        <v>0</v>
      </c>
      <c r="AB101" s="115">
        <v>0</v>
      </c>
      <c r="AD101" s="140">
        <f t="shared" si="36"/>
        <v>14.765625</v>
      </c>
      <c r="AG101" s="115">
        <v>1.3</v>
      </c>
    </row>
    <row r="102" spans="14:33">
      <c r="N102" s="144" t="str">
        <f t="shared" si="30"/>
        <v>Tyvek 42 x 40UK-UKB-N040-007</v>
      </c>
      <c r="O102" s="145" t="s">
        <v>1188</v>
      </c>
      <c r="P102" s="115" t="s">
        <v>160</v>
      </c>
      <c r="Q102" s="115" t="s">
        <v>161</v>
      </c>
      <c r="R102" s="151">
        <v>0</v>
      </c>
      <c r="S102" s="125">
        <v>1.5721772272510721</v>
      </c>
      <c r="T102" s="115">
        <v>40</v>
      </c>
      <c r="U102" s="115">
        <v>42</v>
      </c>
      <c r="V102" s="115">
        <v>2</v>
      </c>
      <c r="W102" s="115">
        <f t="shared" si="34"/>
        <v>3360</v>
      </c>
      <c r="X102" s="152">
        <v>0</v>
      </c>
      <c r="Y102" s="138">
        <f t="shared" si="35"/>
        <v>0</v>
      </c>
      <c r="AA102" s="155">
        <v>0</v>
      </c>
      <c r="AB102" s="115">
        <v>0</v>
      </c>
      <c r="AD102" s="140">
        <f t="shared" si="36"/>
        <v>11.25</v>
      </c>
      <c r="AG102" s="115">
        <v>1.3</v>
      </c>
    </row>
    <row r="103" spans="14:33">
      <c r="N103" s="144" t="str">
        <f t="shared" si="30"/>
        <v>Tyvek 7,5 x 40UK-UKB-N040-008</v>
      </c>
      <c r="O103" s="145" t="s">
        <v>1189</v>
      </c>
      <c r="P103" s="115" t="s">
        <v>162</v>
      </c>
      <c r="Q103" s="115" t="s">
        <v>163</v>
      </c>
      <c r="R103" s="151">
        <v>0</v>
      </c>
      <c r="S103" s="125">
        <v>11.1864406779661</v>
      </c>
      <c r="T103" s="115">
        <v>40</v>
      </c>
      <c r="U103" s="115">
        <v>7.5</v>
      </c>
      <c r="V103" s="115">
        <v>2</v>
      </c>
      <c r="W103" s="115">
        <f t="shared" si="34"/>
        <v>600</v>
      </c>
      <c r="X103" s="152">
        <v>0</v>
      </c>
      <c r="Y103" s="138">
        <f t="shared" si="35"/>
        <v>0</v>
      </c>
      <c r="AA103" s="155">
        <v>0</v>
      </c>
      <c r="AB103" s="115">
        <v>0</v>
      </c>
      <c r="AD103" s="140">
        <f t="shared" si="36"/>
        <v>63</v>
      </c>
      <c r="AG103" s="115">
        <v>1.3</v>
      </c>
    </row>
    <row r="104" spans="14:33">
      <c r="N104" s="144" t="str">
        <f t="shared" si="30"/>
        <v>Tyvek 10 x 60UK-UKB-N060-001</v>
      </c>
      <c r="O104" s="145" t="s">
        <v>1176</v>
      </c>
      <c r="P104" s="115" t="s">
        <v>164</v>
      </c>
      <c r="Q104" s="115" t="s">
        <v>165</v>
      </c>
      <c r="R104" s="151">
        <v>0</v>
      </c>
      <c r="S104" s="125">
        <v>5.6027164685908319</v>
      </c>
      <c r="T104" s="115">
        <v>60</v>
      </c>
      <c r="U104" s="115">
        <v>10</v>
      </c>
      <c r="V104" s="115">
        <v>2</v>
      </c>
      <c r="W104" s="115">
        <f t="shared" si="34"/>
        <v>1200</v>
      </c>
      <c r="X104" s="152">
        <v>0</v>
      </c>
      <c r="Y104" s="138">
        <f t="shared" si="35"/>
        <v>0</v>
      </c>
      <c r="AA104" s="155">
        <v>0</v>
      </c>
      <c r="AB104" s="115">
        <v>0</v>
      </c>
      <c r="AD104" s="140">
        <f t="shared" si="36"/>
        <v>31.5</v>
      </c>
      <c r="AE104" s="119">
        <f>SUMPRODUCT(R104:R111,X104:X111)</f>
        <v>0</v>
      </c>
    </row>
    <row r="105" spans="14:33">
      <c r="N105" s="144" t="str">
        <f t="shared" si="30"/>
        <v>Tyvek 12 x 60UK-UKB-N060-002</v>
      </c>
      <c r="O105" s="145" t="s">
        <v>1177</v>
      </c>
      <c r="P105" s="115" t="s">
        <v>166</v>
      </c>
      <c r="Q105" s="115" t="s">
        <v>167</v>
      </c>
      <c r="R105" s="151">
        <v>0</v>
      </c>
      <c r="S105" s="125">
        <v>4.7210300429184544</v>
      </c>
      <c r="T105" s="115">
        <v>60</v>
      </c>
      <c r="U105" s="115">
        <v>12</v>
      </c>
      <c r="V105" s="115">
        <v>2</v>
      </c>
      <c r="W105" s="115">
        <f t="shared" si="34"/>
        <v>1440</v>
      </c>
      <c r="X105" s="152">
        <v>0</v>
      </c>
      <c r="Y105" s="138">
        <f t="shared" si="35"/>
        <v>0</v>
      </c>
      <c r="AA105" s="155">
        <v>0</v>
      </c>
      <c r="AB105" s="115">
        <v>0</v>
      </c>
      <c r="AD105" s="140">
        <f t="shared" si="36"/>
        <v>26.25</v>
      </c>
      <c r="AE105" s="119">
        <f>SUMPRODUCT(AD104:AD111,X104:X111)</f>
        <v>869.4</v>
      </c>
    </row>
    <row r="106" spans="14:33">
      <c r="N106" s="144" t="str">
        <f t="shared" si="30"/>
        <v>Tyvek 15 x 60UK-UKB-N060-003</v>
      </c>
      <c r="O106" s="145" t="s">
        <v>1178</v>
      </c>
      <c r="P106" s="115" t="s">
        <v>168</v>
      </c>
      <c r="Q106" s="115" t="s">
        <v>169</v>
      </c>
      <c r="R106" s="151">
        <v>0</v>
      </c>
      <c r="S106" s="125">
        <v>3.8106235565819859</v>
      </c>
      <c r="T106" s="115">
        <v>60</v>
      </c>
      <c r="U106" s="115">
        <v>15</v>
      </c>
      <c r="V106" s="115">
        <v>2</v>
      </c>
      <c r="W106" s="115">
        <f t="shared" si="34"/>
        <v>1800</v>
      </c>
      <c r="X106" s="152">
        <v>0</v>
      </c>
      <c r="Y106" s="138">
        <f t="shared" si="35"/>
        <v>0</v>
      </c>
      <c r="AA106" s="155">
        <v>0</v>
      </c>
      <c r="AB106" s="115">
        <v>0</v>
      </c>
      <c r="AD106" s="140">
        <f t="shared" si="36"/>
        <v>21</v>
      </c>
      <c r="AE106" s="119">
        <f>AE105-AE104</f>
        <v>869.4</v>
      </c>
    </row>
    <row r="107" spans="14:33">
      <c r="N107" s="144" t="str">
        <f t="shared" si="30"/>
        <v>Tyvek 20 x 60UK-UKB-N060-004</v>
      </c>
      <c r="O107" s="145" t="s">
        <v>1179</v>
      </c>
      <c r="P107" s="115" t="s">
        <v>170</v>
      </c>
      <c r="Q107" s="115" t="s">
        <v>171</v>
      </c>
      <c r="R107" s="151">
        <v>0</v>
      </c>
      <c r="S107" s="125">
        <v>3.002729754322111</v>
      </c>
      <c r="T107" s="115">
        <v>60</v>
      </c>
      <c r="U107" s="115">
        <v>20</v>
      </c>
      <c r="V107" s="115">
        <v>2</v>
      </c>
      <c r="W107" s="115">
        <f t="shared" si="34"/>
        <v>2400</v>
      </c>
      <c r="X107" s="152">
        <v>55.199999999999996</v>
      </c>
      <c r="Y107" s="138">
        <f t="shared" si="35"/>
        <v>0</v>
      </c>
      <c r="AA107" s="155">
        <v>55.199999999999996</v>
      </c>
      <c r="AB107" s="115">
        <v>0</v>
      </c>
      <c r="AD107" s="140">
        <f t="shared" si="36"/>
        <v>15.75</v>
      </c>
    </row>
    <row r="108" spans="14:33">
      <c r="N108" s="144" t="str">
        <f t="shared" si="30"/>
        <v>Tyvek 25 x 60UK-UKB-N060-005</v>
      </c>
      <c r="O108" s="145" t="s">
        <v>1180</v>
      </c>
      <c r="P108" s="115" t="s">
        <v>172</v>
      </c>
      <c r="Q108" s="115" t="s">
        <v>173</v>
      </c>
      <c r="R108" s="151">
        <v>0</v>
      </c>
      <c r="S108" s="125">
        <v>2.2602739726027399</v>
      </c>
      <c r="T108" s="115">
        <v>60</v>
      </c>
      <c r="U108" s="115">
        <v>25</v>
      </c>
      <c r="V108" s="115">
        <v>2</v>
      </c>
      <c r="W108" s="115">
        <f t="shared" si="34"/>
        <v>3000</v>
      </c>
      <c r="X108" s="152">
        <v>0</v>
      </c>
      <c r="Y108" s="138">
        <f t="shared" si="35"/>
        <v>0</v>
      </c>
      <c r="AA108" s="155">
        <v>0</v>
      </c>
      <c r="AB108" s="115">
        <v>0</v>
      </c>
      <c r="AD108" s="140">
        <f t="shared" si="36"/>
        <v>12.6</v>
      </c>
    </row>
    <row r="109" spans="14:33">
      <c r="N109" s="144" t="str">
        <f t="shared" si="30"/>
        <v>Tyvek 32 x 60UK-UKB-N060-006</v>
      </c>
      <c r="O109" s="145" t="s">
        <v>1181</v>
      </c>
      <c r="P109" s="115" t="s">
        <v>174</v>
      </c>
      <c r="Q109" s="115" t="s">
        <v>175</v>
      </c>
      <c r="R109" s="151">
        <v>0</v>
      </c>
      <c r="S109" s="125">
        <v>1.2941176470588236</v>
      </c>
      <c r="T109" s="115">
        <v>60</v>
      </c>
      <c r="U109" s="115">
        <v>32</v>
      </c>
      <c r="V109" s="115">
        <v>2</v>
      </c>
      <c r="W109" s="115">
        <f t="shared" si="34"/>
        <v>3840</v>
      </c>
      <c r="X109" s="152">
        <v>0</v>
      </c>
      <c r="Y109" s="138">
        <f t="shared" si="35"/>
        <v>0</v>
      </c>
      <c r="AA109" s="155">
        <v>0</v>
      </c>
      <c r="AB109" s="115">
        <v>0</v>
      </c>
      <c r="AD109" s="140">
        <f t="shared" si="36"/>
        <v>9.84375</v>
      </c>
    </row>
    <row r="110" spans="14:33">
      <c r="N110" s="144" t="str">
        <f t="shared" si="30"/>
        <v>Tyvek 42 x 60UK-UKB-N060-007</v>
      </c>
      <c r="O110" s="145" t="s">
        <v>1174</v>
      </c>
      <c r="P110" s="115" t="s">
        <v>176</v>
      </c>
      <c r="Q110" s="115" t="s">
        <v>177</v>
      </c>
      <c r="R110" s="151">
        <v>0</v>
      </c>
      <c r="S110" s="125">
        <v>1</v>
      </c>
      <c r="T110" s="115">
        <v>60</v>
      </c>
      <c r="U110" s="115">
        <v>42</v>
      </c>
      <c r="V110" s="115">
        <v>2</v>
      </c>
      <c r="W110" s="115">
        <f t="shared" si="34"/>
        <v>5040</v>
      </c>
      <c r="X110" s="152">
        <v>0</v>
      </c>
      <c r="Y110" s="138">
        <f t="shared" si="35"/>
        <v>0</v>
      </c>
      <c r="AA110" s="155">
        <v>0</v>
      </c>
      <c r="AB110" s="115">
        <v>0</v>
      </c>
      <c r="AD110" s="140">
        <f t="shared" si="36"/>
        <v>7.5</v>
      </c>
    </row>
    <row r="111" spans="14:33">
      <c r="N111" s="144" t="str">
        <f t="shared" si="30"/>
        <v>Tyvek 7,5 x 60UK-UKB-N060-010</v>
      </c>
      <c r="O111" s="145" t="s">
        <v>1175</v>
      </c>
      <c r="P111" s="115" t="s">
        <v>178</v>
      </c>
      <c r="Q111" s="115" t="s">
        <v>179</v>
      </c>
      <c r="R111" s="151">
        <v>0</v>
      </c>
      <c r="S111" s="125">
        <v>7.6212471131639719</v>
      </c>
      <c r="T111" s="115">
        <v>60</v>
      </c>
      <c r="U111" s="115">
        <v>7.5</v>
      </c>
      <c r="V111" s="115">
        <v>2</v>
      </c>
      <c r="W111" s="115">
        <f t="shared" si="34"/>
        <v>900</v>
      </c>
      <c r="X111" s="152">
        <v>0</v>
      </c>
      <c r="Y111" s="138">
        <f t="shared" si="35"/>
        <v>0</v>
      </c>
      <c r="AA111" s="155">
        <v>0</v>
      </c>
      <c r="AB111" s="115">
        <v>0</v>
      </c>
      <c r="AD111" s="140">
        <f t="shared" si="36"/>
        <v>42</v>
      </c>
    </row>
    <row r="112" spans="14:33">
      <c r="N112" s="144" t="str">
        <f t="shared" si="30"/>
        <v>Tyvek ≤ 10UK-UKB-NB10-001</v>
      </c>
      <c r="O112" s="145" t="s">
        <v>1194</v>
      </c>
      <c r="P112" s="115" t="s">
        <v>180</v>
      </c>
      <c r="Q112" s="115" t="s">
        <v>181</v>
      </c>
      <c r="R112" s="151">
        <v>0</v>
      </c>
      <c r="S112" s="126">
        <v>8</v>
      </c>
      <c r="W112" s="115">
        <f t="shared" si="32"/>
        <v>0</v>
      </c>
      <c r="X112" s="152">
        <v>0</v>
      </c>
      <c r="Y112" s="138">
        <f t="shared" si="31"/>
        <v>0</v>
      </c>
      <c r="AD112" s="143">
        <f>R30</f>
        <v>5.0370370370370372</v>
      </c>
    </row>
    <row r="113" spans="14:31">
      <c r="N113" s="144" t="str">
        <f t="shared" si="30"/>
        <v>Tyvek ≤ 30UK-UKB-NB30-001</v>
      </c>
      <c r="O113" s="145" t="s">
        <v>1195</v>
      </c>
      <c r="P113" s="115" t="s">
        <v>182</v>
      </c>
      <c r="Q113" s="115" t="s">
        <v>183</v>
      </c>
      <c r="R113" s="151">
        <v>0</v>
      </c>
      <c r="S113" s="126">
        <v>6</v>
      </c>
      <c r="W113" s="115">
        <f t="shared" si="32"/>
        <v>0</v>
      </c>
      <c r="X113" s="152">
        <v>0</v>
      </c>
      <c r="Y113" s="138">
        <f t="shared" si="31"/>
        <v>0</v>
      </c>
      <c r="AD113" s="143">
        <f t="shared" ref="AD113:AD117" si="37">R31</f>
        <v>4.4560000000000004</v>
      </c>
    </row>
    <row r="114" spans="14:31">
      <c r="N114" s="144" t="str">
        <f t="shared" si="30"/>
        <v>Tyvek ≤ 50UK-UKB-NB50-001</v>
      </c>
      <c r="O114" s="145" t="s">
        <v>1196</v>
      </c>
      <c r="P114" s="115" t="s">
        <v>184</v>
      </c>
      <c r="Q114" s="115" t="s">
        <v>185</v>
      </c>
      <c r="R114" s="151">
        <v>0</v>
      </c>
      <c r="S114" s="126">
        <v>4</v>
      </c>
      <c r="W114" s="115">
        <f t="shared" si="32"/>
        <v>0</v>
      </c>
      <c r="X114" s="152">
        <v>0</v>
      </c>
      <c r="Y114" s="138">
        <f t="shared" si="31"/>
        <v>0</v>
      </c>
      <c r="AD114" s="143">
        <f t="shared" si="37"/>
        <v>3.2924528301886791</v>
      </c>
    </row>
    <row r="115" spans="14:31">
      <c r="N115" s="144" t="str">
        <f t="shared" si="30"/>
        <v>Tyvek ≤ 70UK-UKB-NB70-001</v>
      </c>
      <c r="O115" s="145" t="s">
        <v>1197</v>
      </c>
      <c r="P115" s="115" t="s">
        <v>186</v>
      </c>
      <c r="Q115" s="115" t="s">
        <v>187</v>
      </c>
      <c r="R115" s="151">
        <v>0</v>
      </c>
      <c r="S115" s="126">
        <v>2</v>
      </c>
      <c r="W115" s="115">
        <f t="shared" si="32"/>
        <v>0</v>
      </c>
      <c r="X115" s="152">
        <v>0</v>
      </c>
      <c r="Y115" s="138">
        <f t="shared" si="31"/>
        <v>0</v>
      </c>
      <c r="AD115" s="143">
        <f t="shared" si="37"/>
        <v>1.3177966101694916</v>
      </c>
    </row>
    <row r="116" spans="14:31">
      <c r="N116" s="144" t="str">
        <f t="shared" si="30"/>
        <v>Tyvek ≤ 90UK-UKB-NB90-001</v>
      </c>
      <c r="O116" s="145" t="s">
        <v>1198</v>
      </c>
      <c r="P116" s="115" t="s">
        <v>188</v>
      </c>
      <c r="Q116" s="115" t="s">
        <v>189</v>
      </c>
      <c r="R116" s="151">
        <v>0</v>
      </c>
      <c r="S116" s="126">
        <v>1.3333333333333333</v>
      </c>
      <c r="W116" s="115">
        <f t="shared" si="32"/>
        <v>0</v>
      </c>
      <c r="X116" s="152">
        <v>0</v>
      </c>
      <c r="Y116" s="138">
        <f t="shared" si="31"/>
        <v>0</v>
      </c>
      <c r="AD116" s="143">
        <f t="shared" si="37"/>
        <v>1.263157894736842</v>
      </c>
    </row>
    <row r="117" spans="14:31">
      <c r="N117" s="144" t="str">
        <f t="shared" si="30"/>
        <v>Tyvek &gt; 90UK-UKB-NB91-001</v>
      </c>
      <c r="O117" s="145" t="s">
        <v>1199</v>
      </c>
      <c r="P117" s="115" t="s">
        <v>190</v>
      </c>
      <c r="Q117" s="115" t="s">
        <v>191</v>
      </c>
      <c r="R117" s="151">
        <v>0</v>
      </c>
      <c r="S117" s="126">
        <v>1</v>
      </c>
      <c r="W117" s="115">
        <f t="shared" si="32"/>
        <v>0</v>
      </c>
      <c r="X117" s="152">
        <v>0</v>
      </c>
      <c r="Y117" s="138">
        <f t="shared" si="31"/>
        <v>0</v>
      </c>
      <c r="AD117" s="143">
        <f t="shared" si="37"/>
        <v>1.2727272727272727</v>
      </c>
    </row>
    <row r="118" spans="14:31">
      <c r="N118" s="144" t="str">
        <f t="shared" si="30"/>
        <v>BIE PA P ≤10</v>
      </c>
      <c r="O118" s="145" t="s">
        <v>1412</v>
      </c>
      <c r="R118" s="151">
        <v>0</v>
      </c>
      <c r="S118" s="126">
        <v>8</v>
      </c>
      <c r="W118" s="115">
        <f t="shared" si="32"/>
        <v>0</v>
      </c>
      <c r="X118" s="152">
        <v>0</v>
      </c>
      <c r="Y118" s="138">
        <f t="shared" si="31"/>
        <v>0</v>
      </c>
      <c r="AD118" s="143">
        <f>R30</f>
        <v>5.0370370370370372</v>
      </c>
    </row>
    <row r="119" spans="14:31">
      <c r="N119" s="144" t="str">
        <f t="shared" si="30"/>
        <v>BIE PA P ≤30</v>
      </c>
      <c r="O119" s="145" t="s">
        <v>1413</v>
      </c>
      <c r="R119" s="151">
        <v>0</v>
      </c>
      <c r="S119" s="126">
        <v>6</v>
      </c>
      <c r="W119" s="115">
        <f t="shared" si="32"/>
        <v>0</v>
      </c>
      <c r="X119" s="152">
        <v>0</v>
      </c>
      <c r="Y119" s="138">
        <f t="shared" si="31"/>
        <v>0</v>
      </c>
      <c r="AD119" s="143">
        <f t="shared" ref="AD119:AD123" si="38">R31</f>
        <v>4.4560000000000004</v>
      </c>
    </row>
    <row r="120" spans="14:31">
      <c r="N120" s="144" t="str">
        <f t="shared" si="30"/>
        <v>BIE PA P ≤50</v>
      </c>
      <c r="O120" s="145" t="s">
        <v>1414</v>
      </c>
      <c r="R120" s="151">
        <v>0</v>
      </c>
      <c r="S120" s="126">
        <v>4</v>
      </c>
      <c r="W120" s="115">
        <f t="shared" si="32"/>
        <v>0</v>
      </c>
      <c r="X120" s="152">
        <v>0</v>
      </c>
      <c r="Y120" s="138">
        <f t="shared" si="31"/>
        <v>0</v>
      </c>
      <c r="AD120" s="143">
        <f t="shared" si="38"/>
        <v>3.2924528301886791</v>
      </c>
    </row>
    <row r="121" spans="14:31">
      <c r="N121" s="144" t="str">
        <f t="shared" si="30"/>
        <v>BIE PA P ≤70</v>
      </c>
      <c r="O121" s="145" t="s">
        <v>1430</v>
      </c>
      <c r="R121" s="151">
        <v>0</v>
      </c>
      <c r="S121" s="126">
        <v>2</v>
      </c>
      <c r="W121" s="115">
        <f t="shared" si="32"/>
        <v>0</v>
      </c>
      <c r="X121" s="152">
        <v>0</v>
      </c>
      <c r="Y121" s="138">
        <f t="shared" si="31"/>
        <v>0</v>
      </c>
      <c r="AD121" s="143">
        <f t="shared" si="38"/>
        <v>1.3177966101694916</v>
      </c>
    </row>
    <row r="122" spans="14:31">
      <c r="N122" s="144" t="str">
        <f t="shared" si="30"/>
        <v>BIE PA P ≤90</v>
      </c>
      <c r="O122" s="145" t="s">
        <v>1431</v>
      </c>
      <c r="R122" s="151">
        <v>0</v>
      </c>
      <c r="S122" s="126">
        <v>1.3333333333333333</v>
      </c>
      <c r="W122" s="115">
        <f t="shared" si="32"/>
        <v>0</v>
      </c>
      <c r="X122" s="152">
        <v>0</v>
      </c>
      <c r="Y122" s="138">
        <f t="shared" si="31"/>
        <v>0</v>
      </c>
      <c r="AD122" s="143">
        <f t="shared" si="38"/>
        <v>1.263157894736842</v>
      </c>
    </row>
    <row r="123" spans="14:31">
      <c r="N123" s="144" t="str">
        <f t="shared" si="30"/>
        <v>BIE PA P &gt;91</v>
      </c>
      <c r="O123" s="145" t="s">
        <v>1285</v>
      </c>
      <c r="R123" s="151">
        <v>0</v>
      </c>
      <c r="S123" s="126">
        <v>1</v>
      </c>
      <c r="W123" s="115">
        <f t="shared" si="32"/>
        <v>0</v>
      </c>
      <c r="X123" s="152">
        <v>0</v>
      </c>
      <c r="Y123" s="138">
        <f t="shared" si="31"/>
        <v>0</v>
      </c>
      <c r="AD123" s="143">
        <f t="shared" si="38"/>
        <v>1.2727272727272727</v>
      </c>
    </row>
    <row r="124" spans="14:31">
      <c r="N124" s="144" t="str">
        <f t="shared" si="30"/>
        <v>BIE R 7,5 x 20</v>
      </c>
      <c r="O124" s="145" t="s">
        <v>1225</v>
      </c>
      <c r="R124" s="151">
        <v>0</v>
      </c>
      <c r="S124" s="125">
        <v>18.333333333333332</v>
      </c>
      <c r="T124" s="115">
        <v>20</v>
      </c>
      <c r="U124" s="115">
        <v>7.5</v>
      </c>
      <c r="V124" s="115">
        <v>4</v>
      </c>
      <c r="W124" s="115">
        <f t="shared" si="32"/>
        <v>600</v>
      </c>
      <c r="X124" s="152">
        <v>0</v>
      </c>
      <c r="Y124" s="138">
        <f t="shared" si="31"/>
        <v>0</v>
      </c>
      <c r="AD124" s="140">
        <f>$AD$2/W124</f>
        <v>63</v>
      </c>
      <c r="AE124" s="119">
        <f>SUMPRODUCT(R124:R127,X124:X127)</f>
        <v>368275.99999999994</v>
      </c>
    </row>
    <row r="125" spans="14:31">
      <c r="N125" s="144" t="str">
        <f t="shared" si="30"/>
        <v>BIE R 10 x 20</v>
      </c>
      <c r="O125" s="145" t="s">
        <v>1226</v>
      </c>
      <c r="R125" s="151">
        <v>50</v>
      </c>
      <c r="S125" s="125">
        <v>12.692307692307692</v>
      </c>
      <c r="T125" s="115">
        <v>20</v>
      </c>
      <c r="U125" s="115">
        <v>10</v>
      </c>
      <c r="V125" s="115">
        <v>4</v>
      </c>
      <c r="W125" s="115">
        <f t="shared" si="32"/>
        <v>800</v>
      </c>
      <c r="X125" s="152">
        <v>1839.9999999999998</v>
      </c>
      <c r="Y125" s="138">
        <f t="shared" si="31"/>
        <v>36.799999999999997</v>
      </c>
      <c r="AD125" s="140">
        <f>$AD$2/W125</f>
        <v>47.25</v>
      </c>
      <c r="AE125" s="119">
        <f>SUMPRODUCT(AD124:AD127,X124:X127)</f>
        <v>366162.29999999993</v>
      </c>
    </row>
    <row r="126" spans="14:31">
      <c r="N126" s="144" t="str">
        <f t="shared" si="30"/>
        <v>BIE R 12 x 20</v>
      </c>
      <c r="O126" s="145" t="s">
        <v>1227</v>
      </c>
      <c r="R126" s="151">
        <v>36.153846153846153</v>
      </c>
      <c r="S126" s="125">
        <v>10</v>
      </c>
      <c r="T126" s="115">
        <v>20</v>
      </c>
      <c r="U126" s="115">
        <v>12</v>
      </c>
      <c r="V126" s="115">
        <v>4</v>
      </c>
      <c r="W126" s="115">
        <f t="shared" si="32"/>
        <v>960</v>
      </c>
      <c r="X126" s="152">
        <v>5979.9999999999991</v>
      </c>
      <c r="Y126" s="138">
        <f t="shared" si="31"/>
        <v>165.40425531914892</v>
      </c>
      <c r="AD126" s="140">
        <f>$AD$2/W126</f>
        <v>39.375</v>
      </c>
      <c r="AE126" s="119">
        <f>AE125-AE124</f>
        <v>-2113.7000000000116</v>
      </c>
    </row>
    <row r="127" spans="14:31">
      <c r="N127" s="144" t="str">
        <f t="shared" si="30"/>
        <v>BIE R 15 x 20</v>
      </c>
      <c r="O127" s="145" t="s">
        <v>1228</v>
      </c>
      <c r="R127" s="151">
        <v>43.245033112582782</v>
      </c>
      <c r="S127" s="125">
        <v>8.0487804878048781</v>
      </c>
      <c r="T127" s="115">
        <v>20</v>
      </c>
      <c r="U127" s="115">
        <v>15</v>
      </c>
      <c r="V127" s="115">
        <v>4</v>
      </c>
      <c r="W127" s="115">
        <f t="shared" si="32"/>
        <v>1200</v>
      </c>
      <c r="X127" s="152">
        <v>1389.1999999999998</v>
      </c>
      <c r="Y127" s="138">
        <f t="shared" si="31"/>
        <v>32.123920367534453</v>
      </c>
      <c r="AD127" s="140">
        <f>$AD$2/W127</f>
        <v>31.5</v>
      </c>
    </row>
    <row r="128" spans="14:31">
      <c r="N128" s="144" t="str">
        <f t="shared" si="30"/>
        <v>BIE R 7,5 x 40</v>
      </c>
      <c r="O128" s="145" t="s">
        <v>1229</v>
      </c>
      <c r="R128" s="151">
        <v>0</v>
      </c>
      <c r="S128" s="125">
        <v>11.1864406779661</v>
      </c>
      <c r="T128" s="115">
        <v>40</v>
      </c>
      <c r="U128" s="115">
        <v>7.5</v>
      </c>
      <c r="V128" s="115">
        <v>2</v>
      </c>
      <c r="W128" s="115">
        <f t="shared" si="32"/>
        <v>600</v>
      </c>
      <c r="X128" s="152">
        <v>0</v>
      </c>
      <c r="Y128" s="138">
        <f t="shared" si="31"/>
        <v>0</v>
      </c>
      <c r="AD128" s="140">
        <f t="shared" ref="AD128:AD135" si="39">$AD$2/W128</f>
        <v>63</v>
      </c>
      <c r="AE128" s="119">
        <f>SUMPRODUCT(R128:R135,X128:X135)</f>
        <v>199272</v>
      </c>
    </row>
    <row r="129" spans="14:31">
      <c r="N129" s="144" t="str">
        <f t="shared" si="30"/>
        <v>BIE R 10 x 40</v>
      </c>
      <c r="O129" s="145" t="s">
        <v>1230</v>
      </c>
      <c r="R129" s="151">
        <v>0</v>
      </c>
      <c r="S129" s="125">
        <v>8.6614173228346463</v>
      </c>
      <c r="T129" s="115">
        <v>40</v>
      </c>
      <c r="U129" s="115">
        <v>10</v>
      </c>
      <c r="V129" s="115">
        <v>2</v>
      </c>
      <c r="W129" s="115">
        <f t="shared" si="32"/>
        <v>800</v>
      </c>
      <c r="X129" s="152">
        <v>0</v>
      </c>
      <c r="Y129" s="138">
        <f t="shared" si="31"/>
        <v>0</v>
      </c>
      <c r="AD129" s="140">
        <f t="shared" si="39"/>
        <v>47.25</v>
      </c>
      <c r="AE129" s="119">
        <f>SUMPRODUCT(AD128:AD135,X128:X135)</f>
        <v>132909.52499999999</v>
      </c>
    </row>
    <row r="130" spans="14:31">
      <c r="N130" s="144" t="str">
        <f t="shared" si="30"/>
        <v>BIE R 12 x 40</v>
      </c>
      <c r="O130" s="145" t="s">
        <v>1231</v>
      </c>
      <c r="R130" s="151">
        <v>100</v>
      </c>
      <c r="S130" s="125">
        <v>7.1583514099783079</v>
      </c>
      <c r="T130" s="115">
        <v>40</v>
      </c>
      <c r="U130" s="115">
        <v>12</v>
      </c>
      <c r="V130" s="115">
        <v>2</v>
      </c>
      <c r="W130" s="115">
        <f t="shared" si="32"/>
        <v>960</v>
      </c>
      <c r="X130" s="152">
        <v>105.8</v>
      </c>
      <c r="Y130" s="138">
        <f t="shared" si="31"/>
        <v>1.0580000000000001</v>
      </c>
      <c r="AD130" s="140">
        <f t="shared" si="39"/>
        <v>39.375</v>
      </c>
      <c r="AE130" s="119">
        <f>AE129-AE128</f>
        <v>-66362.475000000006</v>
      </c>
    </row>
    <row r="131" spans="14:31">
      <c r="N131" s="144" t="str">
        <f t="shared" si="30"/>
        <v>BIE R 15 x 40</v>
      </c>
      <c r="O131" s="145" t="s">
        <v>1232</v>
      </c>
      <c r="R131" s="151">
        <v>49.245283018867923</v>
      </c>
      <c r="S131" s="125">
        <v>5.5091819699499167</v>
      </c>
      <c r="T131" s="115">
        <v>40</v>
      </c>
      <c r="U131" s="115">
        <v>15</v>
      </c>
      <c r="V131" s="115">
        <v>2</v>
      </c>
      <c r="W131" s="115">
        <f t="shared" si="32"/>
        <v>1200</v>
      </c>
      <c r="X131" s="152">
        <v>2438</v>
      </c>
      <c r="Y131" s="138">
        <f t="shared" si="31"/>
        <v>49.507279693486595</v>
      </c>
      <c r="AD131" s="140">
        <f t="shared" si="39"/>
        <v>31.5</v>
      </c>
    </row>
    <row r="132" spans="14:31">
      <c r="N132" s="144" t="str">
        <f t="shared" si="30"/>
        <v>BIE R 20 x 40</v>
      </c>
      <c r="O132" s="145" t="s">
        <v>1233</v>
      </c>
      <c r="R132" s="151">
        <v>28.50299401197605</v>
      </c>
      <c r="S132" s="125">
        <v>4.1301627033792236</v>
      </c>
      <c r="T132" s="115">
        <v>40</v>
      </c>
      <c r="U132" s="115">
        <v>20</v>
      </c>
      <c r="V132" s="115">
        <v>2</v>
      </c>
      <c r="W132" s="115">
        <f t="shared" si="32"/>
        <v>1600</v>
      </c>
      <c r="X132" s="152">
        <v>1536.3999999999999</v>
      </c>
      <c r="Y132" s="138">
        <f t="shared" si="31"/>
        <v>53.903109243697472</v>
      </c>
      <c r="AD132" s="140">
        <f t="shared" si="39"/>
        <v>23.625</v>
      </c>
    </row>
    <row r="133" spans="14:31">
      <c r="N133" s="144" t="str">
        <f t="shared" ref="N133:N145" si="40">O133&amp;P133</f>
        <v>BIE R 25 x 40</v>
      </c>
      <c r="O133" s="145" t="s">
        <v>1136</v>
      </c>
      <c r="R133" s="151">
        <v>30</v>
      </c>
      <c r="S133" s="125">
        <v>2.3775216138328528</v>
      </c>
      <c r="T133" s="115">
        <v>40</v>
      </c>
      <c r="U133" s="115">
        <v>25</v>
      </c>
      <c r="V133" s="115">
        <v>2</v>
      </c>
      <c r="W133" s="115">
        <f t="shared" ref="W133:W143" si="41">T133*U133*V133</f>
        <v>2000</v>
      </c>
      <c r="X133" s="152">
        <v>827.99999999999989</v>
      </c>
      <c r="Y133" s="138">
        <f t="shared" ref="Y133:Y143" si="42">IFERROR(X133/R133,0)</f>
        <v>27.599999999999998</v>
      </c>
      <c r="AD133" s="140">
        <f t="shared" si="39"/>
        <v>18.899999999999999</v>
      </c>
    </row>
    <row r="134" spans="14:31">
      <c r="N134" s="144" t="str">
        <f t="shared" si="40"/>
        <v>BIE R 32 x 40</v>
      </c>
      <c r="O134" s="145" t="s">
        <v>1234</v>
      </c>
      <c r="R134" s="151">
        <v>0</v>
      </c>
      <c r="S134" s="125">
        <v>1.9423190111830491</v>
      </c>
      <c r="T134" s="115">
        <v>40</v>
      </c>
      <c r="U134" s="115">
        <v>32</v>
      </c>
      <c r="V134" s="115">
        <v>2</v>
      </c>
      <c r="W134" s="115">
        <f t="shared" si="41"/>
        <v>2560</v>
      </c>
      <c r="X134" s="152">
        <v>0</v>
      </c>
      <c r="Y134" s="138">
        <f t="shared" si="42"/>
        <v>0</v>
      </c>
      <c r="AD134" s="140">
        <f t="shared" si="39"/>
        <v>14.765625</v>
      </c>
    </row>
    <row r="135" spans="14:31">
      <c r="N135" s="144" t="str">
        <f t="shared" si="40"/>
        <v>BIE R 42 x 40</v>
      </c>
      <c r="O135" s="145" t="s">
        <v>1235</v>
      </c>
      <c r="R135" s="151">
        <v>0</v>
      </c>
      <c r="S135" s="125">
        <v>1.5721772272510721</v>
      </c>
      <c r="T135" s="115">
        <v>40</v>
      </c>
      <c r="U135" s="115">
        <v>42</v>
      </c>
      <c r="V135" s="115">
        <v>2</v>
      </c>
      <c r="W135" s="115">
        <f t="shared" si="41"/>
        <v>3360</v>
      </c>
      <c r="X135" s="152">
        <v>0</v>
      </c>
      <c r="Y135" s="138">
        <f t="shared" si="42"/>
        <v>0</v>
      </c>
      <c r="AD135" s="140">
        <f t="shared" si="39"/>
        <v>11.25</v>
      </c>
    </row>
    <row r="136" spans="14:31">
      <c r="N136" s="144" t="str">
        <f t="shared" si="40"/>
        <v>BIE R 7,5 x 60</v>
      </c>
      <c r="O136" s="145" t="s">
        <v>1236</v>
      </c>
      <c r="R136" s="151">
        <v>0</v>
      </c>
      <c r="S136" s="125">
        <v>7.6212471131639719</v>
      </c>
      <c r="T136" s="115">
        <v>60</v>
      </c>
      <c r="U136" s="115">
        <v>7.5</v>
      </c>
      <c r="V136" s="115">
        <v>4</v>
      </c>
      <c r="W136" s="115">
        <f t="shared" si="41"/>
        <v>1800</v>
      </c>
      <c r="X136" s="152">
        <v>0</v>
      </c>
      <c r="Y136" s="138">
        <f t="shared" si="42"/>
        <v>0</v>
      </c>
      <c r="AD136" s="140">
        <f t="shared" ref="AD136:AD143" si="43">$AD$2/W136</f>
        <v>21</v>
      </c>
      <c r="AE136" s="119">
        <f>SUMPRODUCT(R136:R143,X136:X143)</f>
        <v>0</v>
      </c>
    </row>
    <row r="137" spans="14:31">
      <c r="N137" s="144" t="str">
        <f t="shared" si="40"/>
        <v>BIE R 10 x 60</v>
      </c>
      <c r="O137" s="145" t="s">
        <v>1237</v>
      </c>
      <c r="R137" s="151">
        <v>0</v>
      </c>
      <c r="S137" s="125">
        <v>5.6027164685908319</v>
      </c>
      <c r="T137" s="115">
        <v>60</v>
      </c>
      <c r="U137" s="115">
        <v>10</v>
      </c>
      <c r="V137" s="115">
        <v>4</v>
      </c>
      <c r="W137" s="115">
        <f t="shared" si="41"/>
        <v>2400</v>
      </c>
      <c r="X137" s="152">
        <v>0</v>
      </c>
      <c r="Y137" s="138">
        <f t="shared" si="42"/>
        <v>0</v>
      </c>
      <c r="AD137" s="140">
        <f t="shared" si="43"/>
        <v>15.75</v>
      </c>
      <c r="AE137" s="119">
        <f>SUMPRODUCT(AD136:AD143,X136:X143)</f>
        <v>0</v>
      </c>
    </row>
    <row r="138" spans="14:31">
      <c r="N138" s="144" t="str">
        <f t="shared" si="40"/>
        <v>BIE R 12 x 60</v>
      </c>
      <c r="O138" s="145" t="s">
        <v>1238</v>
      </c>
      <c r="R138" s="151">
        <v>0</v>
      </c>
      <c r="S138" s="125">
        <v>4.7210300429184544</v>
      </c>
      <c r="T138" s="115">
        <v>60</v>
      </c>
      <c r="U138" s="115">
        <v>12</v>
      </c>
      <c r="V138" s="115">
        <v>4</v>
      </c>
      <c r="W138" s="115">
        <f t="shared" si="41"/>
        <v>2880</v>
      </c>
      <c r="X138" s="152">
        <v>0</v>
      </c>
      <c r="Y138" s="138">
        <f t="shared" si="42"/>
        <v>0</v>
      </c>
      <c r="AD138" s="140">
        <f t="shared" si="43"/>
        <v>13.125</v>
      </c>
      <c r="AE138" s="119">
        <f>AE137-AE136</f>
        <v>0</v>
      </c>
    </row>
    <row r="139" spans="14:31">
      <c r="N139" s="144" t="str">
        <f t="shared" si="40"/>
        <v>BIE R 15 x 60</v>
      </c>
      <c r="O139" s="145" t="s">
        <v>1239</v>
      </c>
      <c r="R139" s="151">
        <v>0</v>
      </c>
      <c r="S139" s="125">
        <v>3.8106235565819859</v>
      </c>
      <c r="T139" s="115">
        <v>60</v>
      </c>
      <c r="U139" s="115">
        <v>15</v>
      </c>
      <c r="V139" s="115">
        <v>4</v>
      </c>
      <c r="W139" s="115">
        <f t="shared" si="41"/>
        <v>3600</v>
      </c>
      <c r="X139" s="152">
        <v>0</v>
      </c>
      <c r="Y139" s="138">
        <f t="shared" si="42"/>
        <v>0</v>
      </c>
      <c r="AD139" s="140">
        <f t="shared" si="43"/>
        <v>10.5</v>
      </c>
    </row>
    <row r="140" spans="14:31">
      <c r="N140" s="144" t="str">
        <f t="shared" si="40"/>
        <v>BIE R 20 x 60</v>
      </c>
      <c r="O140" s="145" t="s">
        <v>1240</v>
      </c>
      <c r="R140" s="151">
        <v>0</v>
      </c>
      <c r="S140" s="125">
        <v>3.002729754322111</v>
      </c>
      <c r="T140" s="115">
        <v>60</v>
      </c>
      <c r="U140" s="115">
        <v>20</v>
      </c>
      <c r="V140" s="115">
        <v>4</v>
      </c>
      <c r="W140" s="115">
        <f t="shared" si="41"/>
        <v>4800</v>
      </c>
      <c r="X140" s="152">
        <v>0</v>
      </c>
      <c r="Y140" s="138">
        <f t="shared" si="42"/>
        <v>0</v>
      </c>
      <c r="AD140" s="140">
        <f t="shared" si="43"/>
        <v>7.875</v>
      </c>
    </row>
    <row r="141" spans="14:31">
      <c r="N141" s="144" t="str">
        <f t="shared" si="40"/>
        <v>BIE R 25 x 60</v>
      </c>
      <c r="O141" s="145" t="s">
        <v>1241</v>
      </c>
      <c r="R141" s="151">
        <v>0</v>
      </c>
      <c r="S141" s="125">
        <v>2.2602739726027399</v>
      </c>
      <c r="T141" s="115">
        <v>60</v>
      </c>
      <c r="U141" s="115">
        <v>25</v>
      </c>
      <c r="V141" s="115">
        <v>4</v>
      </c>
      <c r="W141" s="115">
        <f t="shared" si="41"/>
        <v>6000</v>
      </c>
      <c r="X141" s="152">
        <v>0</v>
      </c>
      <c r="Y141" s="138">
        <f t="shared" si="42"/>
        <v>0</v>
      </c>
      <c r="AD141" s="140">
        <f t="shared" si="43"/>
        <v>6.3</v>
      </c>
    </row>
    <row r="142" spans="14:31">
      <c r="N142" s="144" t="str">
        <f t="shared" si="40"/>
        <v>BIE R 32 x 60</v>
      </c>
      <c r="O142" s="145" t="s">
        <v>1242</v>
      </c>
      <c r="R142" s="151">
        <v>0</v>
      </c>
      <c r="S142" s="125">
        <v>1.2941176470588236</v>
      </c>
      <c r="T142" s="115">
        <v>60</v>
      </c>
      <c r="U142" s="115">
        <v>32</v>
      </c>
      <c r="V142" s="115">
        <v>4</v>
      </c>
      <c r="W142" s="115">
        <f t="shared" si="41"/>
        <v>7680</v>
      </c>
      <c r="X142" s="152">
        <v>0</v>
      </c>
      <c r="Y142" s="138">
        <f t="shared" si="42"/>
        <v>0</v>
      </c>
      <c r="AD142" s="140">
        <f t="shared" si="43"/>
        <v>4.921875</v>
      </c>
    </row>
    <row r="143" spans="14:31">
      <c r="N143" s="144" t="str">
        <f t="shared" si="40"/>
        <v>BIE R 42 x 60</v>
      </c>
      <c r="O143" s="145" t="s">
        <v>1243</v>
      </c>
      <c r="R143" s="151">
        <v>0</v>
      </c>
      <c r="S143" s="125">
        <v>1</v>
      </c>
      <c r="T143" s="115">
        <v>60</v>
      </c>
      <c r="U143" s="115">
        <v>42</v>
      </c>
      <c r="V143" s="115">
        <v>4</v>
      </c>
      <c r="W143" s="115">
        <f t="shared" si="41"/>
        <v>10080</v>
      </c>
      <c r="X143" s="152">
        <v>0</v>
      </c>
      <c r="Y143" s="138">
        <f t="shared" si="42"/>
        <v>0</v>
      </c>
      <c r="AD143" s="140">
        <f t="shared" si="43"/>
        <v>3.75</v>
      </c>
    </row>
    <row r="144" spans="14:31">
      <c r="N144" s="144" t="str">
        <f t="shared" si="40"/>
        <v>DEZ ŁÓŻKA, WÓZKI</v>
      </c>
      <c r="O144" s="145" t="s">
        <v>1393</v>
      </c>
      <c r="R144" s="151">
        <v>0</v>
      </c>
      <c r="X144" s="152">
        <f>7*23*2</f>
        <v>322</v>
      </c>
      <c r="Y144" s="138">
        <f>IFERROR(X144/R144,0)</f>
        <v>0</v>
      </c>
    </row>
    <row r="145" spans="14:24">
      <c r="N145" s="144" t="str">
        <f t="shared" si="40"/>
        <v>DEZ INKUBATORY</v>
      </c>
      <c r="O145" s="145" t="s">
        <v>1394</v>
      </c>
      <c r="X145" s="152">
        <f>(6+3)*21</f>
        <v>189</v>
      </c>
    </row>
  </sheetData>
  <conditionalFormatting sqref="AE66">
    <cfRule type="cellIs" dxfId="14" priority="15" operator="greaterThan">
      <formula>0</formula>
    </cfRule>
  </conditionalFormatting>
  <conditionalFormatting sqref="AE58">
    <cfRule type="cellIs" dxfId="13" priority="14" operator="greaterThan">
      <formula>0</formula>
    </cfRule>
  </conditionalFormatting>
  <conditionalFormatting sqref="AE54">
    <cfRule type="cellIs" dxfId="12" priority="13" operator="greaterThan">
      <formula>0</formula>
    </cfRule>
  </conditionalFormatting>
  <conditionalFormatting sqref="AE24">
    <cfRule type="cellIs" dxfId="11" priority="12" operator="greaterThan">
      <formula>0</formula>
    </cfRule>
  </conditionalFormatting>
  <conditionalFormatting sqref="AE16">
    <cfRule type="cellIs" dxfId="10" priority="11" operator="greaterThan">
      <formula>0</formula>
    </cfRule>
  </conditionalFormatting>
  <conditionalFormatting sqref="AE12">
    <cfRule type="cellIs" dxfId="9" priority="10" operator="greaterThan">
      <formula>0</formula>
    </cfRule>
  </conditionalFormatting>
  <conditionalFormatting sqref="AE74">
    <cfRule type="cellIs" dxfId="8" priority="9" operator="greaterThan">
      <formula>0</formula>
    </cfRule>
  </conditionalFormatting>
  <conditionalFormatting sqref="AE78">
    <cfRule type="cellIs" dxfId="7" priority="8" operator="greaterThan">
      <formula>0</formula>
    </cfRule>
  </conditionalFormatting>
  <conditionalFormatting sqref="AE86">
    <cfRule type="cellIs" dxfId="6" priority="7" operator="greaterThan">
      <formula>0</formula>
    </cfRule>
  </conditionalFormatting>
  <conditionalFormatting sqref="AE94">
    <cfRule type="cellIs" dxfId="5" priority="6" operator="greaterThan">
      <formula>0</formula>
    </cfRule>
  </conditionalFormatting>
  <conditionalFormatting sqref="AE98">
    <cfRule type="cellIs" dxfId="4" priority="5" operator="greaterThan">
      <formula>0</formula>
    </cfRule>
  </conditionalFormatting>
  <conditionalFormatting sqref="AE106">
    <cfRule type="cellIs" dxfId="3" priority="4" operator="greaterThan">
      <formula>0</formula>
    </cfRule>
  </conditionalFormatting>
  <conditionalFormatting sqref="AE126">
    <cfRule type="cellIs" dxfId="2" priority="3" operator="greaterThan">
      <formula>0</formula>
    </cfRule>
  </conditionalFormatting>
  <conditionalFormatting sqref="AE130">
    <cfRule type="cellIs" dxfId="1" priority="2" operator="greaterThan">
      <formula>0</formula>
    </cfRule>
  </conditionalFormatting>
  <conditionalFormatting sqref="AE138">
    <cfRule type="cellIs" dxfId="0" priority="1" operator="greaterThan">
      <formula>0</formula>
    </cfRule>
  </conditionalFormatting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11" sqref="L11"/>
    </sheetView>
  </sheetViews>
  <sheetFormatPr defaultRowHeight="15"/>
  <cols>
    <col min="1" max="1" width="4.5703125" customWidth="1"/>
    <col min="2" max="2" width="22.85546875" bestFit="1" customWidth="1"/>
    <col min="3" max="3" width="39.140625" customWidth="1"/>
    <col min="4" max="4" width="7.42578125" style="1" customWidth="1"/>
    <col min="5" max="5" width="15.140625" customWidth="1"/>
    <col min="6" max="6" width="7.28515625" style="1" bestFit="1" customWidth="1"/>
    <col min="7" max="8" width="15.7109375" bestFit="1" customWidth="1"/>
    <col min="9" max="10" width="11.42578125" style="1" customWidth="1"/>
    <col min="11" max="11" width="11.28515625" style="1" customWidth="1"/>
    <col min="12" max="12" width="12.28515625" bestFit="1" customWidth="1"/>
    <col min="13" max="13" width="12" customWidth="1"/>
    <col min="16" max="16" width="10.140625" bestFit="1" customWidth="1"/>
    <col min="17" max="17" width="3.7109375" customWidth="1"/>
    <col min="18" max="18" width="10.7109375" customWidth="1"/>
    <col min="19" max="19" width="11.85546875" customWidth="1"/>
    <col min="20" max="20" width="14" customWidth="1"/>
    <col min="21" max="21" width="12.85546875" customWidth="1"/>
    <col min="22" max="22" width="12.85546875" bestFit="1" customWidth="1"/>
  </cols>
  <sheetData>
    <row r="1" spans="1:22">
      <c r="R1" s="1" t="s">
        <v>1386</v>
      </c>
    </row>
    <row r="2" spans="1:22">
      <c r="R2" s="17">
        <v>1</v>
      </c>
    </row>
    <row r="3" spans="1:22" ht="17.25">
      <c r="G3" s="37" t="e">
        <f>SUM(G6:G20)</f>
        <v>#REF!</v>
      </c>
      <c r="H3" s="37" t="e">
        <f>SUM(H6:H20)</f>
        <v>#REF!</v>
      </c>
      <c r="N3" s="45"/>
      <c r="U3" s="37" t="e">
        <f>SUM(U6:U20)</f>
        <v>#REF!</v>
      </c>
      <c r="V3" s="37" t="e">
        <f>SUM(V6:V20)</f>
        <v>#REF!</v>
      </c>
    </row>
    <row r="4" spans="1:22" s="13" customFormat="1" ht="75">
      <c r="B4" s="13" t="s">
        <v>1107</v>
      </c>
      <c r="C4" s="13" t="s">
        <v>1091</v>
      </c>
      <c r="D4" s="13" t="s">
        <v>1094</v>
      </c>
      <c r="E4" s="13" t="s">
        <v>1095</v>
      </c>
      <c r="F4" s="13" t="s">
        <v>1096</v>
      </c>
      <c r="G4" s="13" t="s">
        <v>1097</v>
      </c>
      <c r="H4" s="13" t="s">
        <v>1102</v>
      </c>
      <c r="I4" s="13" t="s">
        <v>1098</v>
      </c>
      <c r="J4" s="13" t="s">
        <v>1131</v>
      </c>
      <c r="K4" s="13" t="s">
        <v>1099</v>
      </c>
      <c r="L4" s="13" t="s">
        <v>1100</v>
      </c>
      <c r="M4" s="13" t="s">
        <v>1101</v>
      </c>
      <c r="N4" s="13" t="s">
        <v>1106</v>
      </c>
      <c r="P4" s="13" t="s">
        <v>1105</v>
      </c>
      <c r="R4" s="13" t="s">
        <v>1128</v>
      </c>
      <c r="S4" s="13" t="s">
        <v>1132</v>
      </c>
      <c r="T4" s="13" t="s">
        <v>1129</v>
      </c>
      <c r="U4" s="13" t="s">
        <v>1133</v>
      </c>
      <c r="V4" s="13" t="s">
        <v>1134</v>
      </c>
    </row>
    <row r="6" spans="1:22">
      <c r="B6" t="s">
        <v>1031</v>
      </c>
      <c r="C6" t="s">
        <v>1108</v>
      </c>
      <c r="D6" s="1">
        <v>6</v>
      </c>
      <c r="E6" s="11">
        <v>190138</v>
      </c>
      <c r="F6" s="1" t="s">
        <v>1104</v>
      </c>
      <c r="G6" s="21" t="e">
        <f>SUMIF(#REF!,Urządzenia!F6,#REF!)*E6</f>
        <v>#REF!</v>
      </c>
      <c r="H6" s="21" t="e">
        <f t="shared" ref="H6:H11" si="0">G6*4%*K6</f>
        <v>#REF!</v>
      </c>
      <c r="I6" s="1">
        <v>7</v>
      </c>
      <c r="J6" s="47" t="e">
        <f>I6*#REF!*#REF!</f>
        <v>#REF!</v>
      </c>
      <c r="K6" s="1">
        <v>10</v>
      </c>
      <c r="L6" s="43" t="e">
        <f>I6*#REF!*#REF!*12*Urządzenia!K6</f>
        <v>#REF!</v>
      </c>
      <c r="M6" s="21" t="e">
        <f>G6/L6</f>
        <v>#REF!</v>
      </c>
      <c r="N6" s="21" t="e">
        <f>H6/L6</f>
        <v>#REF!</v>
      </c>
      <c r="P6" s="44" t="e">
        <f>SUM(M6:O6)</f>
        <v>#REF!</v>
      </c>
      <c r="R6" s="153">
        <f>IF($R$2=0,100%,80%)</f>
        <v>0.8</v>
      </c>
      <c r="S6" s="48" t="e">
        <f>SUMIF(#REF!,Urządzenia!B6,#REF!)</f>
        <v>#REF!</v>
      </c>
      <c r="T6" s="49" t="e">
        <f>S6/J6</f>
        <v>#REF!</v>
      </c>
      <c r="U6" s="14" t="e">
        <f t="shared" ref="U6:U11" si="1">(G6/K6/12)*ROUNDUP(T6,0)</f>
        <v>#REF!</v>
      </c>
      <c r="V6" s="14" t="e">
        <f t="shared" ref="V6:V11" si="2">(H6/K6/12)*ROUNDUP(T6,0)</f>
        <v>#REF!</v>
      </c>
    </row>
    <row r="7" spans="1:22">
      <c r="B7" t="s">
        <v>1090</v>
      </c>
      <c r="C7" t="s">
        <v>1109</v>
      </c>
      <c r="D7" s="1">
        <v>12</v>
      </c>
      <c r="E7" s="11">
        <v>390000</v>
      </c>
      <c r="F7" s="1" t="s">
        <v>1104</v>
      </c>
      <c r="G7" s="21" t="e">
        <f>SUMIF(#REF!,Urządzenia!F7,#REF!)*E7</f>
        <v>#REF!</v>
      </c>
      <c r="H7" s="21" t="e">
        <f t="shared" si="0"/>
        <v>#REF!</v>
      </c>
      <c r="I7" s="1">
        <v>5</v>
      </c>
      <c r="J7" s="47" t="e">
        <f>I7*#REF!*#REF!</f>
        <v>#REF!</v>
      </c>
      <c r="K7" s="1">
        <v>10</v>
      </c>
      <c r="L7" s="43" t="e">
        <f>I7*#REF!*#REF!*12*Urządzenia!K7</f>
        <v>#REF!</v>
      </c>
      <c r="M7" s="21" t="e">
        <f>G7/L7</f>
        <v>#REF!</v>
      </c>
      <c r="N7" s="21" t="e">
        <f>H7/L7</f>
        <v>#REF!</v>
      </c>
      <c r="P7" s="44" t="e">
        <f>SUM(M7:O7)</f>
        <v>#REF!</v>
      </c>
      <c r="R7" s="153">
        <f>IF($R$2=0,100%,70%)</f>
        <v>0.7</v>
      </c>
      <c r="S7" s="48" t="e">
        <f>SUMIF(#REF!,Urządzenia!B7,#REF!)</f>
        <v>#REF!</v>
      </c>
      <c r="T7" s="49" t="e">
        <f>S7/J7</f>
        <v>#REF!</v>
      </c>
      <c r="U7" s="14" t="e">
        <f t="shared" si="1"/>
        <v>#REF!</v>
      </c>
      <c r="V7" s="14" t="e">
        <f t="shared" si="2"/>
        <v>#REF!</v>
      </c>
    </row>
    <row r="8" spans="1:22">
      <c r="A8" t="s">
        <v>1075</v>
      </c>
      <c r="B8" t="s">
        <v>1092</v>
      </c>
      <c r="D8" s="1">
        <v>1</v>
      </c>
      <c r="E8" s="11">
        <v>400000</v>
      </c>
      <c r="F8" s="1" t="s">
        <v>1104</v>
      </c>
      <c r="G8" s="21" t="e">
        <f>SUMIF(#REF!,Urządzenia!F8,#REF!)*E8</f>
        <v>#REF!</v>
      </c>
      <c r="H8" s="21" t="e">
        <f t="shared" si="0"/>
        <v>#REF!</v>
      </c>
      <c r="I8" s="1">
        <v>7</v>
      </c>
      <c r="J8" s="47" t="e">
        <f>I8*#REF!*#REF!</f>
        <v>#REF!</v>
      </c>
      <c r="K8" s="1">
        <v>10</v>
      </c>
      <c r="L8" s="43" t="e">
        <f>I8*#REF!*#REF!*12*Urządzenia!K8</f>
        <v>#REF!</v>
      </c>
      <c r="M8" s="21" t="e">
        <f>G8/L8</f>
        <v>#REF!</v>
      </c>
      <c r="N8" s="21" t="e">
        <f>H8/L8</f>
        <v>#REF!</v>
      </c>
      <c r="P8" s="44" t="e">
        <f>SUM(M8:O8)</f>
        <v>#REF!</v>
      </c>
      <c r="R8" s="153">
        <f t="shared" ref="R8:R11" si="3">IF($R$2=0,100%,70%)</f>
        <v>0.7</v>
      </c>
      <c r="S8" s="48" t="e">
        <f>SUMIF(#REF!,Urządzenia!B8,#REF!)</f>
        <v>#REF!</v>
      </c>
      <c r="T8" s="49" t="e">
        <f>S8/J8</f>
        <v>#REF!</v>
      </c>
      <c r="U8" s="14" t="e">
        <f t="shared" si="1"/>
        <v>#REF!</v>
      </c>
      <c r="V8" s="14" t="e">
        <f t="shared" si="2"/>
        <v>#REF!</v>
      </c>
    </row>
    <row r="9" spans="1:22">
      <c r="A9" t="s">
        <v>1075</v>
      </c>
      <c r="B9" t="s">
        <v>1093</v>
      </c>
      <c r="D9" s="1">
        <v>1.5</v>
      </c>
      <c r="E9" s="11">
        <v>100000</v>
      </c>
      <c r="F9" s="1" t="s">
        <v>1103</v>
      </c>
      <c r="G9" s="21" t="e">
        <f>SUMIF(#REF!,Urządzenia!F9,#REF!)*E9</f>
        <v>#REF!</v>
      </c>
      <c r="H9" s="21" t="e">
        <f t="shared" si="0"/>
        <v>#REF!</v>
      </c>
      <c r="I9" s="1">
        <v>1</v>
      </c>
      <c r="J9" s="47" t="e">
        <f>I9*#REF!*#REF!</f>
        <v>#REF!</v>
      </c>
      <c r="K9" s="1">
        <v>10</v>
      </c>
      <c r="L9" s="43" t="e">
        <f>I9*#REF!*#REF!*12*Urządzenia!K9</f>
        <v>#REF!</v>
      </c>
      <c r="M9" s="21" t="e">
        <f>G9/L9</f>
        <v>#REF!</v>
      </c>
      <c r="N9" s="21" t="e">
        <f>H9/L9</f>
        <v>#REF!</v>
      </c>
      <c r="P9" s="44" t="e">
        <f>SUM(M9:O9)</f>
        <v>#REF!</v>
      </c>
      <c r="R9" s="153">
        <f t="shared" si="3"/>
        <v>0.7</v>
      </c>
      <c r="S9" s="48" t="e">
        <f>SUMIF(#REF!,Urządzenia!B9,#REF!)</f>
        <v>#REF!</v>
      </c>
      <c r="T9" s="49" t="e">
        <f>S9/J9</f>
        <v>#REF!</v>
      </c>
      <c r="U9" s="14" t="e">
        <f t="shared" si="1"/>
        <v>#REF!</v>
      </c>
      <c r="V9" s="14" t="e">
        <f t="shared" si="2"/>
        <v>#REF!</v>
      </c>
    </row>
    <row r="10" spans="1:22">
      <c r="A10" t="s">
        <v>1075</v>
      </c>
      <c r="B10" t="s">
        <v>1130</v>
      </c>
      <c r="E10" s="11">
        <v>100000</v>
      </c>
      <c r="F10" s="1" t="s">
        <v>1104</v>
      </c>
      <c r="G10" s="21" t="e">
        <f>SUMIF(#REF!,Urządzenia!F10,#REF!)*E10</f>
        <v>#REF!</v>
      </c>
      <c r="H10" s="21" t="e">
        <f t="shared" si="0"/>
        <v>#REF!</v>
      </c>
      <c r="K10" s="1">
        <v>10</v>
      </c>
      <c r="L10" s="43" t="e">
        <f>I10*#REF!*#REF!*12*Urządzenia!K10</f>
        <v>#REF!</v>
      </c>
      <c r="M10" s="21"/>
      <c r="N10" s="21"/>
      <c r="P10" s="44"/>
      <c r="R10" s="45"/>
      <c r="S10" s="45"/>
      <c r="T10" s="49">
        <v>1</v>
      </c>
      <c r="U10" s="14" t="e">
        <f t="shared" si="1"/>
        <v>#REF!</v>
      </c>
      <c r="V10" s="14" t="e">
        <f t="shared" si="2"/>
        <v>#REF!</v>
      </c>
    </row>
    <row r="11" spans="1:22">
      <c r="B11" t="s">
        <v>1389</v>
      </c>
      <c r="C11" t="s">
        <v>1392</v>
      </c>
      <c r="D11" s="156" t="e">
        <f>#REF!</f>
        <v>#REF!</v>
      </c>
      <c r="E11" s="11">
        <v>300000</v>
      </c>
      <c r="F11" s="1" t="s">
        <v>1104</v>
      </c>
      <c r="G11" s="21" t="e">
        <f>SUMIF(#REF!,Urządzenia!F11,#REF!)*E11</f>
        <v>#REF!</v>
      </c>
      <c r="H11" s="21" t="e">
        <f t="shared" si="0"/>
        <v>#REF!</v>
      </c>
      <c r="I11" s="1">
        <v>7</v>
      </c>
      <c r="J11" s="47" t="e">
        <f>I11*#REF!*#REF!</f>
        <v>#REF!</v>
      </c>
      <c r="K11" s="1">
        <v>10</v>
      </c>
      <c r="L11" s="43" t="e">
        <f>I11*#REF!*#REF!*12*Urządzenia!K11</f>
        <v>#REF!</v>
      </c>
      <c r="M11" s="21" t="e">
        <f>G11/L11</f>
        <v>#REF!</v>
      </c>
      <c r="N11" s="21" t="e">
        <f>H11/L11</f>
        <v>#REF!</v>
      </c>
      <c r="P11" s="44" t="e">
        <f>SUM(M11:O11)</f>
        <v>#REF!</v>
      </c>
      <c r="R11" s="153">
        <f t="shared" si="3"/>
        <v>0.7</v>
      </c>
      <c r="S11" s="48" t="e">
        <f>SUMIF(#REF!,Urządzenia!B11,#REF!)</f>
        <v>#REF!</v>
      </c>
      <c r="T11" s="49" t="e">
        <f>S11/J11</f>
        <v>#REF!</v>
      </c>
      <c r="U11" s="14" t="e">
        <f t="shared" si="1"/>
        <v>#REF!</v>
      </c>
      <c r="V11" s="14" t="e">
        <f t="shared" si="2"/>
        <v>#REF!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57"/>
  <sheetViews>
    <sheetView zoomScale="80" zoomScaleNormal="80" workbookViewId="0">
      <pane ySplit="3" topLeftCell="A342" activePane="bottomLeft" state="frozen"/>
      <selection pane="bottomLeft" activeCell="J357" sqref="J357"/>
    </sheetView>
  </sheetViews>
  <sheetFormatPr defaultRowHeight="15"/>
  <cols>
    <col min="1" max="1" width="13.42578125" style="66" bestFit="1" customWidth="1"/>
    <col min="2" max="2" width="5" customWidth="1"/>
    <col min="3" max="3" width="20.140625" bestFit="1" customWidth="1"/>
    <col min="4" max="4" width="74.7109375" bestFit="1" customWidth="1"/>
    <col min="5" max="5" width="22.85546875" bestFit="1" customWidth="1"/>
    <col min="6" max="6" width="12.140625" bestFit="1" customWidth="1"/>
    <col min="7" max="7" width="14.85546875" bestFit="1" customWidth="1"/>
    <col min="10" max="10" width="26.28515625" customWidth="1"/>
    <col min="11" max="11" width="8.85546875" bestFit="1" customWidth="1"/>
  </cols>
  <sheetData>
    <row r="2" spans="2:11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</row>
    <row r="3" spans="2:11">
      <c r="B3" s="56" t="s">
        <v>1152</v>
      </c>
      <c r="C3" s="18" t="s">
        <v>38</v>
      </c>
      <c r="D3" s="18" t="s">
        <v>39</v>
      </c>
      <c r="E3" s="18" t="s">
        <v>310</v>
      </c>
      <c r="F3" s="18" t="s">
        <v>1027</v>
      </c>
      <c r="G3" s="57" t="s">
        <v>1139</v>
      </c>
      <c r="H3" s="57" t="s">
        <v>1140</v>
      </c>
      <c r="I3" s="57" t="s">
        <v>1141</v>
      </c>
      <c r="J3" t="s">
        <v>1138</v>
      </c>
      <c r="K3" t="s">
        <v>1137</v>
      </c>
    </row>
    <row r="4" spans="2:11">
      <c r="C4" s="19" t="s">
        <v>311</v>
      </c>
      <c r="D4" s="20" t="s">
        <v>312</v>
      </c>
      <c r="E4" t="s">
        <v>313</v>
      </c>
      <c r="F4" s="65">
        <v>0.65</v>
      </c>
    </row>
    <row r="5" spans="2:11">
      <c r="C5" s="19" t="s">
        <v>314</v>
      </c>
      <c r="D5" s="20" t="s">
        <v>315</v>
      </c>
      <c r="E5" t="s">
        <v>313</v>
      </c>
      <c r="F5" s="65">
        <v>3.12</v>
      </c>
    </row>
    <row r="6" spans="2:11">
      <c r="C6" s="19" t="s">
        <v>316</v>
      </c>
      <c r="D6" s="20" t="s">
        <v>317</v>
      </c>
      <c r="E6" t="s">
        <v>318</v>
      </c>
      <c r="F6" s="65">
        <v>131.31</v>
      </c>
    </row>
    <row r="7" spans="2:11">
      <c r="C7" s="19" t="s">
        <v>319</v>
      </c>
      <c r="D7" s="20" t="s">
        <v>320</v>
      </c>
      <c r="E7" t="s">
        <v>313</v>
      </c>
      <c r="F7" s="65">
        <v>0.08</v>
      </c>
    </row>
    <row r="8" spans="2:11">
      <c r="C8" s="19" t="s">
        <v>321</v>
      </c>
      <c r="D8" s="20" t="s">
        <v>322</v>
      </c>
      <c r="E8" t="s">
        <v>313</v>
      </c>
      <c r="F8" s="65">
        <v>0.46</v>
      </c>
    </row>
    <row r="9" spans="2:11">
      <c r="C9" s="19" t="s">
        <v>323</v>
      </c>
      <c r="D9" s="20" t="s">
        <v>324</v>
      </c>
      <c r="E9" t="s">
        <v>313</v>
      </c>
      <c r="F9" s="65">
        <v>0.55000000000000004</v>
      </c>
    </row>
    <row r="10" spans="2:11">
      <c r="C10" s="19" t="s">
        <v>325</v>
      </c>
      <c r="D10" s="20" t="s">
        <v>326</v>
      </c>
      <c r="E10" t="s">
        <v>313</v>
      </c>
      <c r="F10" s="65">
        <v>18.04</v>
      </c>
    </row>
    <row r="11" spans="2:11">
      <c r="C11" s="19" t="s">
        <v>327</v>
      </c>
      <c r="D11" s="20" t="s">
        <v>328</v>
      </c>
      <c r="E11" t="s">
        <v>313</v>
      </c>
      <c r="F11" s="65">
        <v>43.71</v>
      </c>
    </row>
    <row r="12" spans="2:11">
      <c r="C12" s="58" t="s">
        <v>329</v>
      </c>
      <c r="D12" s="59" t="s">
        <v>330</v>
      </c>
      <c r="E12" t="s">
        <v>313</v>
      </c>
      <c r="F12" s="65">
        <v>42.98</v>
      </c>
    </row>
    <row r="13" spans="2:11">
      <c r="C13" s="58" t="s">
        <v>331</v>
      </c>
      <c r="D13" s="59" t="s">
        <v>332</v>
      </c>
      <c r="E13" t="s">
        <v>318</v>
      </c>
      <c r="F13" s="65">
        <v>249</v>
      </c>
    </row>
    <row r="14" spans="2:11">
      <c r="C14" s="58" t="s">
        <v>333</v>
      </c>
      <c r="D14" s="59" t="s">
        <v>334</v>
      </c>
      <c r="E14" t="s">
        <v>318</v>
      </c>
      <c r="F14" s="65">
        <v>249</v>
      </c>
    </row>
    <row r="15" spans="2:11">
      <c r="C15" s="58" t="s">
        <v>335</v>
      </c>
      <c r="D15" s="59" t="s">
        <v>336</v>
      </c>
      <c r="E15" t="s">
        <v>318</v>
      </c>
      <c r="F15" s="65">
        <v>239.84</v>
      </c>
    </row>
    <row r="16" spans="2:11">
      <c r="C16" s="58" t="s">
        <v>337</v>
      </c>
      <c r="D16" s="59" t="s">
        <v>338</v>
      </c>
      <c r="E16" t="s">
        <v>318</v>
      </c>
      <c r="F16" s="65">
        <v>289.79000000000002</v>
      </c>
    </row>
    <row r="17" spans="1:6">
      <c r="C17" s="19" t="s">
        <v>339</v>
      </c>
      <c r="D17" s="20" t="s">
        <v>340</v>
      </c>
      <c r="E17" t="s">
        <v>341</v>
      </c>
      <c r="F17" s="65">
        <v>130</v>
      </c>
    </row>
    <row r="18" spans="1:6">
      <c r="C18" s="19" t="s">
        <v>342</v>
      </c>
      <c r="D18" s="20" t="s">
        <v>343</v>
      </c>
      <c r="E18" t="s">
        <v>344</v>
      </c>
      <c r="F18" s="65">
        <v>0.64</v>
      </c>
    </row>
    <row r="19" spans="1:6">
      <c r="C19" s="19" t="s">
        <v>345</v>
      </c>
      <c r="D19" s="20" t="s">
        <v>346</v>
      </c>
      <c r="E19" t="s">
        <v>313</v>
      </c>
      <c r="F19" s="65">
        <v>2.1</v>
      </c>
    </row>
    <row r="20" spans="1:6">
      <c r="C20" s="19" t="s">
        <v>347</v>
      </c>
      <c r="D20" s="20" t="s">
        <v>348</v>
      </c>
      <c r="E20" t="s">
        <v>349</v>
      </c>
      <c r="F20" s="65">
        <v>1.87</v>
      </c>
    </row>
    <row r="21" spans="1:6">
      <c r="C21" s="19" t="s">
        <v>350</v>
      </c>
      <c r="D21" s="20" t="s">
        <v>351</v>
      </c>
      <c r="E21" t="s">
        <v>318</v>
      </c>
      <c r="F21" s="65">
        <v>2.4</v>
      </c>
    </row>
    <row r="22" spans="1:6">
      <c r="C22" s="19" t="s">
        <v>352</v>
      </c>
      <c r="D22" s="20" t="s">
        <v>353</v>
      </c>
      <c r="E22" t="s">
        <v>349</v>
      </c>
      <c r="F22" s="65">
        <v>6.03</v>
      </c>
    </row>
    <row r="23" spans="1:6">
      <c r="C23" s="19" t="s">
        <v>354</v>
      </c>
      <c r="D23" s="20" t="s">
        <v>355</v>
      </c>
      <c r="E23" t="s">
        <v>313</v>
      </c>
      <c r="F23" s="65">
        <v>15</v>
      </c>
    </row>
    <row r="24" spans="1:6">
      <c r="C24" s="19" t="s">
        <v>356</v>
      </c>
      <c r="D24" s="20" t="s">
        <v>357</v>
      </c>
      <c r="E24" t="s">
        <v>313</v>
      </c>
      <c r="F24" s="65">
        <v>15.15</v>
      </c>
    </row>
    <row r="25" spans="1:6">
      <c r="A25" s="66" t="s">
        <v>1035</v>
      </c>
      <c r="C25" s="19" t="s">
        <v>358</v>
      </c>
      <c r="D25" s="20" t="s">
        <v>359</v>
      </c>
      <c r="E25" t="s">
        <v>318</v>
      </c>
      <c r="F25" s="65">
        <v>1771.14</v>
      </c>
    </row>
    <row r="26" spans="1:6">
      <c r="A26" s="66" t="s">
        <v>1034</v>
      </c>
      <c r="C26" s="19" t="s">
        <v>360</v>
      </c>
      <c r="D26" s="20" t="s">
        <v>361</v>
      </c>
      <c r="E26" t="s">
        <v>313</v>
      </c>
      <c r="F26" s="65">
        <v>27.54</v>
      </c>
    </row>
    <row r="27" spans="1:6">
      <c r="C27" s="19" t="s">
        <v>362</v>
      </c>
      <c r="D27" s="20" t="s">
        <v>363</v>
      </c>
      <c r="E27" t="s">
        <v>318</v>
      </c>
      <c r="F27" s="65">
        <v>273</v>
      </c>
    </row>
    <row r="28" spans="1:6">
      <c r="C28" s="19" t="s">
        <v>364</v>
      </c>
      <c r="D28" s="20" t="s">
        <v>365</v>
      </c>
      <c r="E28" t="s">
        <v>318</v>
      </c>
      <c r="F28" s="65">
        <v>76</v>
      </c>
    </row>
    <row r="29" spans="1:6">
      <c r="C29" s="19" t="s">
        <v>366</v>
      </c>
      <c r="D29" s="20" t="s">
        <v>367</v>
      </c>
      <c r="E29" t="s">
        <v>313</v>
      </c>
      <c r="F29" s="65">
        <v>29.32</v>
      </c>
    </row>
    <row r="30" spans="1:6">
      <c r="C30" s="19" t="s">
        <v>368</v>
      </c>
      <c r="D30" s="20" t="s">
        <v>369</v>
      </c>
      <c r="E30" t="s">
        <v>313</v>
      </c>
      <c r="F30" s="65">
        <v>20.61</v>
      </c>
    </row>
    <row r="31" spans="1:6">
      <c r="C31" s="19" t="s">
        <v>370</v>
      </c>
      <c r="D31" s="20" t="s">
        <v>371</v>
      </c>
      <c r="E31" t="s">
        <v>313</v>
      </c>
      <c r="F31" s="65">
        <v>18.61</v>
      </c>
    </row>
    <row r="32" spans="1:6">
      <c r="C32" s="19" t="s">
        <v>372</v>
      </c>
      <c r="D32" s="20" t="s">
        <v>373</v>
      </c>
      <c r="E32" t="s">
        <v>344</v>
      </c>
      <c r="F32" s="65">
        <v>1.1499999999999999</v>
      </c>
    </row>
    <row r="33" spans="3:6">
      <c r="C33" s="19" t="s">
        <v>374</v>
      </c>
      <c r="D33" s="20" t="s">
        <v>375</v>
      </c>
      <c r="E33" t="s">
        <v>313</v>
      </c>
      <c r="F33" s="65">
        <v>210</v>
      </c>
    </row>
    <row r="34" spans="3:6">
      <c r="C34" s="19" t="s">
        <v>376</v>
      </c>
      <c r="D34" s="20" t="s">
        <v>377</v>
      </c>
      <c r="E34" t="s">
        <v>313</v>
      </c>
      <c r="F34" s="65">
        <v>41</v>
      </c>
    </row>
    <row r="35" spans="3:6">
      <c r="C35" s="19" t="s">
        <v>378</v>
      </c>
      <c r="D35" s="20" t="s">
        <v>379</v>
      </c>
      <c r="E35" t="s">
        <v>313</v>
      </c>
      <c r="F35" s="65">
        <v>29.19</v>
      </c>
    </row>
    <row r="36" spans="3:6">
      <c r="C36" s="19" t="s">
        <v>380</v>
      </c>
      <c r="D36" s="20" t="s">
        <v>381</v>
      </c>
      <c r="E36" t="s">
        <v>318</v>
      </c>
      <c r="F36" s="65">
        <v>361.28</v>
      </c>
    </row>
    <row r="37" spans="3:6">
      <c r="C37" s="19" t="s">
        <v>382</v>
      </c>
      <c r="D37" s="20" t="s">
        <v>383</v>
      </c>
      <c r="E37" t="s">
        <v>318</v>
      </c>
      <c r="F37" s="65">
        <v>17</v>
      </c>
    </row>
    <row r="38" spans="3:6">
      <c r="C38" s="19" t="s">
        <v>384</v>
      </c>
      <c r="D38" s="20" t="s">
        <v>385</v>
      </c>
      <c r="E38" t="s">
        <v>318</v>
      </c>
      <c r="F38" s="65">
        <v>543.36</v>
      </c>
    </row>
    <row r="39" spans="3:6">
      <c r="C39" s="19" t="s">
        <v>386</v>
      </c>
      <c r="D39" s="20" t="s">
        <v>387</v>
      </c>
      <c r="E39" t="s">
        <v>318</v>
      </c>
      <c r="F39" s="65">
        <v>488.2</v>
      </c>
    </row>
    <row r="40" spans="3:6">
      <c r="C40" s="19" t="s">
        <v>388</v>
      </c>
      <c r="D40" s="20" t="s">
        <v>389</v>
      </c>
      <c r="E40" t="s">
        <v>318</v>
      </c>
      <c r="F40" s="65">
        <v>42</v>
      </c>
    </row>
    <row r="41" spans="3:6">
      <c r="C41" s="19" t="s">
        <v>390</v>
      </c>
      <c r="D41" s="20" t="s">
        <v>391</v>
      </c>
      <c r="E41" t="s">
        <v>318</v>
      </c>
      <c r="F41" s="65">
        <v>11</v>
      </c>
    </row>
    <row r="42" spans="3:6">
      <c r="C42" s="19" t="s">
        <v>392</v>
      </c>
      <c r="D42" s="20" t="s">
        <v>393</v>
      </c>
      <c r="E42" t="s">
        <v>318</v>
      </c>
      <c r="F42" s="65">
        <v>16</v>
      </c>
    </row>
    <row r="43" spans="3:6">
      <c r="C43" s="19" t="s">
        <v>394</v>
      </c>
      <c r="D43" s="20" t="s">
        <v>395</v>
      </c>
      <c r="E43" t="s">
        <v>318</v>
      </c>
      <c r="F43" s="65">
        <v>12</v>
      </c>
    </row>
    <row r="44" spans="3:6">
      <c r="C44" s="19" t="s">
        <v>396</v>
      </c>
      <c r="D44" s="20" t="s">
        <v>397</v>
      </c>
      <c r="E44" t="s">
        <v>318</v>
      </c>
      <c r="F44" s="65">
        <v>15</v>
      </c>
    </row>
    <row r="45" spans="3:6">
      <c r="C45" s="19" t="s">
        <v>398</v>
      </c>
      <c r="D45" s="20" t="s">
        <v>399</v>
      </c>
      <c r="E45" t="s">
        <v>318</v>
      </c>
      <c r="F45" s="65">
        <v>8.9</v>
      </c>
    </row>
    <row r="46" spans="3:6">
      <c r="C46" s="19" t="s">
        <v>400</v>
      </c>
      <c r="D46" s="20" t="s">
        <v>401</v>
      </c>
      <c r="E46" t="s">
        <v>318</v>
      </c>
      <c r="F46" s="65">
        <v>18</v>
      </c>
    </row>
    <row r="47" spans="3:6">
      <c r="C47" s="19" t="s">
        <v>402</v>
      </c>
      <c r="D47" s="20" t="s">
        <v>403</v>
      </c>
      <c r="E47" t="s">
        <v>318</v>
      </c>
      <c r="F47" s="65">
        <v>82</v>
      </c>
    </row>
    <row r="48" spans="3:6">
      <c r="C48" s="19" t="s">
        <v>404</v>
      </c>
      <c r="D48" s="20" t="s">
        <v>405</v>
      </c>
      <c r="E48" t="s">
        <v>318</v>
      </c>
      <c r="F48" s="65">
        <v>18</v>
      </c>
    </row>
    <row r="49" spans="3:6">
      <c r="C49" s="19" t="s">
        <v>406</v>
      </c>
      <c r="D49" s="20" t="s">
        <v>407</v>
      </c>
      <c r="E49" t="s">
        <v>318</v>
      </c>
      <c r="F49" s="65">
        <v>19</v>
      </c>
    </row>
    <row r="50" spans="3:6">
      <c r="C50" s="19" t="s">
        <v>408</v>
      </c>
      <c r="D50" s="20" t="s">
        <v>409</v>
      </c>
      <c r="E50" t="s">
        <v>318</v>
      </c>
      <c r="F50" s="65">
        <v>18</v>
      </c>
    </row>
    <row r="51" spans="3:6">
      <c r="C51" s="19" t="s">
        <v>410</v>
      </c>
      <c r="D51" s="20" t="s">
        <v>411</v>
      </c>
      <c r="E51" t="s">
        <v>318</v>
      </c>
      <c r="F51" s="65">
        <v>18</v>
      </c>
    </row>
    <row r="52" spans="3:6">
      <c r="C52" s="19" t="s">
        <v>412</v>
      </c>
      <c r="D52" s="20" t="s">
        <v>413</v>
      </c>
      <c r="E52" t="s">
        <v>318</v>
      </c>
      <c r="F52" s="65">
        <v>33</v>
      </c>
    </row>
    <row r="53" spans="3:6">
      <c r="C53" s="19" t="s">
        <v>414</v>
      </c>
      <c r="D53" s="20" t="s">
        <v>415</v>
      </c>
      <c r="E53" t="s">
        <v>318</v>
      </c>
      <c r="F53" s="65">
        <v>5</v>
      </c>
    </row>
    <row r="54" spans="3:6">
      <c r="C54" s="19" t="s">
        <v>416</v>
      </c>
      <c r="D54" s="20" t="s">
        <v>417</v>
      </c>
      <c r="E54" t="s">
        <v>318</v>
      </c>
      <c r="F54" s="65">
        <v>16</v>
      </c>
    </row>
    <row r="55" spans="3:6">
      <c r="C55" s="19" t="s">
        <v>418</v>
      </c>
      <c r="D55" s="20" t="s">
        <v>419</v>
      </c>
      <c r="E55" t="s">
        <v>318</v>
      </c>
      <c r="F55" s="65">
        <v>20</v>
      </c>
    </row>
    <row r="56" spans="3:6">
      <c r="C56" s="19" t="s">
        <v>420</v>
      </c>
      <c r="D56" s="20" t="s">
        <v>421</v>
      </c>
      <c r="E56" t="s">
        <v>318</v>
      </c>
      <c r="F56" s="65">
        <v>69</v>
      </c>
    </row>
    <row r="57" spans="3:6">
      <c r="C57" s="19" t="s">
        <v>422</v>
      </c>
      <c r="D57" s="20" t="s">
        <v>423</v>
      </c>
      <c r="E57" t="s">
        <v>318</v>
      </c>
      <c r="F57" s="65">
        <v>10.7</v>
      </c>
    </row>
    <row r="58" spans="3:6">
      <c r="C58" s="19" t="s">
        <v>424</v>
      </c>
      <c r="D58" s="20" t="s">
        <v>425</v>
      </c>
      <c r="E58" t="s">
        <v>318</v>
      </c>
      <c r="F58" s="65">
        <v>9.8000000000000007</v>
      </c>
    </row>
    <row r="59" spans="3:6">
      <c r="C59" s="19" t="s">
        <v>426</v>
      </c>
      <c r="D59" s="20" t="s">
        <v>427</v>
      </c>
      <c r="E59" t="s">
        <v>318</v>
      </c>
      <c r="F59" s="65">
        <v>15.3</v>
      </c>
    </row>
    <row r="60" spans="3:6">
      <c r="C60" s="19" t="s">
        <v>428</v>
      </c>
      <c r="D60" s="20" t="s">
        <v>429</v>
      </c>
      <c r="E60" t="s">
        <v>318</v>
      </c>
      <c r="F60" s="65">
        <v>9.8000000000000007</v>
      </c>
    </row>
    <row r="61" spans="3:6">
      <c r="C61" s="19" t="s">
        <v>430</v>
      </c>
      <c r="D61" s="20" t="s">
        <v>431</v>
      </c>
      <c r="E61" t="s">
        <v>318</v>
      </c>
      <c r="F61" s="65">
        <v>10.7</v>
      </c>
    </row>
    <row r="62" spans="3:6">
      <c r="C62" s="19" t="s">
        <v>432</v>
      </c>
      <c r="D62" s="20" t="s">
        <v>433</v>
      </c>
      <c r="E62" t="s">
        <v>318</v>
      </c>
      <c r="F62" s="65">
        <v>29</v>
      </c>
    </row>
    <row r="63" spans="3:6">
      <c r="C63" s="19" t="s">
        <v>434</v>
      </c>
      <c r="D63" s="20" t="s">
        <v>435</v>
      </c>
      <c r="E63" t="s">
        <v>318</v>
      </c>
      <c r="F63" s="65">
        <v>60</v>
      </c>
    </row>
    <row r="64" spans="3:6">
      <c r="C64" s="19" t="s">
        <v>436</v>
      </c>
      <c r="D64" s="20" t="s">
        <v>437</v>
      </c>
      <c r="E64" t="s">
        <v>318</v>
      </c>
      <c r="F64" s="65">
        <v>168</v>
      </c>
    </row>
    <row r="65" spans="3:6">
      <c r="C65" s="19" t="s">
        <v>438</v>
      </c>
      <c r="D65" s="20" t="s">
        <v>439</v>
      </c>
      <c r="E65" t="s">
        <v>318</v>
      </c>
      <c r="F65" s="65">
        <v>64</v>
      </c>
    </row>
    <row r="66" spans="3:6">
      <c r="C66" s="19" t="s">
        <v>440</v>
      </c>
      <c r="D66" s="20" t="s">
        <v>441</v>
      </c>
      <c r="E66" t="s">
        <v>318</v>
      </c>
      <c r="F66" s="65">
        <v>40</v>
      </c>
    </row>
    <row r="67" spans="3:6">
      <c r="C67" s="19" t="s">
        <v>442</v>
      </c>
      <c r="D67" s="20" t="s">
        <v>443</v>
      </c>
      <c r="E67" t="s">
        <v>318</v>
      </c>
      <c r="F67" s="65">
        <v>415</v>
      </c>
    </row>
    <row r="68" spans="3:6">
      <c r="C68" s="19" t="s">
        <v>444</v>
      </c>
      <c r="D68" s="20" t="s">
        <v>445</v>
      </c>
      <c r="E68" t="s">
        <v>318</v>
      </c>
      <c r="F68" s="65">
        <v>259</v>
      </c>
    </row>
    <row r="69" spans="3:6">
      <c r="C69" s="19" t="s">
        <v>446</v>
      </c>
      <c r="D69" s="20" t="s">
        <v>447</v>
      </c>
      <c r="E69" t="s">
        <v>318</v>
      </c>
      <c r="F69" s="65">
        <v>188</v>
      </c>
    </row>
    <row r="70" spans="3:6">
      <c r="C70" s="19" t="s">
        <v>448</v>
      </c>
      <c r="D70" s="20" t="s">
        <v>449</v>
      </c>
      <c r="E70" t="s">
        <v>318</v>
      </c>
      <c r="F70" s="65">
        <v>186</v>
      </c>
    </row>
    <row r="71" spans="3:6">
      <c r="C71" s="19" t="s">
        <v>450</v>
      </c>
      <c r="D71" s="20" t="s">
        <v>451</v>
      </c>
      <c r="E71" t="s">
        <v>318</v>
      </c>
      <c r="F71" s="65">
        <v>372.58</v>
      </c>
    </row>
    <row r="72" spans="3:6">
      <c r="C72" s="19" t="s">
        <v>452</v>
      </c>
      <c r="D72" s="20" t="s">
        <v>453</v>
      </c>
      <c r="E72" t="s">
        <v>318</v>
      </c>
      <c r="F72" s="65">
        <v>157.36000000000001</v>
      </c>
    </row>
    <row r="73" spans="3:6">
      <c r="C73" s="19" t="s">
        <v>454</v>
      </c>
      <c r="D73" s="20" t="s">
        <v>455</v>
      </c>
      <c r="E73" t="s">
        <v>318</v>
      </c>
      <c r="F73" s="65">
        <v>142.77000000000001</v>
      </c>
    </row>
    <row r="74" spans="3:6">
      <c r="C74" s="19" t="s">
        <v>456</v>
      </c>
      <c r="D74" s="20" t="s">
        <v>457</v>
      </c>
      <c r="E74" t="s">
        <v>318</v>
      </c>
      <c r="F74" s="65">
        <v>372.42</v>
      </c>
    </row>
    <row r="75" spans="3:6">
      <c r="C75" s="19" t="s">
        <v>458</v>
      </c>
      <c r="D75" s="20" t="s">
        <v>459</v>
      </c>
      <c r="E75" t="s">
        <v>318</v>
      </c>
      <c r="F75" s="65">
        <v>314.12</v>
      </c>
    </row>
    <row r="76" spans="3:6">
      <c r="C76" s="19" t="s">
        <v>460</v>
      </c>
      <c r="D76" s="20" t="s">
        <v>461</v>
      </c>
      <c r="E76" t="s">
        <v>318</v>
      </c>
      <c r="F76" s="65">
        <v>394.52</v>
      </c>
    </row>
    <row r="77" spans="3:6">
      <c r="C77" s="19" t="s">
        <v>462</v>
      </c>
      <c r="D77" s="20" t="s">
        <v>463</v>
      </c>
      <c r="E77" t="s">
        <v>318</v>
      </c>
      <c r="F77" s="65">
        <v>197.21</v>
      </c>
    </row>
    <row r="78" spans="3:6">
      <c r="C78" s="19" t="s">
        <v>464</v>
      </c>
      <c r="D78" s="20" t="s">
        <v>465</v>
      </c>
      <c r="E78" t="s">
        <v>318</v>
      </c>
      <c r="F78" s="65">
        <v>23</v>
      </c>
    </row>
    <row r="79" spans="3:6">
      <c r="C79" s="19" t="s">
        <v>466</v>
      </c>
      <c r="D79" s="20" t="s">
        <v>467</v>
      </c>
      <c r="E79" t="s">
        <v>318</v>
      </c>
      <c r="F79" s="65">
        <v>113.49</v>
      </c>
    </row>
    <row r="80" spans="3:6">
      <c r="C80" s="19" t="s">
        <v>468</v>
      </c>
      <c r="D80" s="20" t="s">
        <v>469</v>
      </c>
      <c r="E80" t="s">
        <v>313</v>
      </c>
      <c r="F80" s="65">
        <v>28.2</v>
      </c>
    </row>
    <row r="81" spans="3:6">
      <c r="C81" s="19" t="s">
        <v>470</v>
      </c>
      <c r="D81" s="20" t="s">
        <v>471</v>
      </c>
      <c r="E81" t="s">
        <v>313</v>
      </c>
      <c r="F81" s="65">
        <v>100.5</v>
      </c>
    </row>
    <row r="82" spans="3:6">
      <c r="C82" s="19" t="s">
        <v>472</v>
      </c>
      <c r="D82" s="20" t="s">
        <v>473</v>
      </c>
      <c r="E82" t="s">
        <v>313</v>
      </c>
      <c r="F82" s="65">
        <v>320</v>
      </c>
    </row>
    <row r="83" spans="3:6">
      <c r="C83" s="19" t="s">
        <v>474</v>
      </c>
      <c r="D83" s="20" t="s">
        <v>475</v>
      </c>
      <c r="E83" t="s">
        <v>318</v>
      </c>
      <c r="F83" s="65">
        <v>56</v>
      </c>
    </row>
    <row r="84" spans="3:6">
      <c r="C84" s="19" t="s">
        <v>476</v>
      </c>
      <c r="D84" s="20" t="s">
        <v>477</v>
      </c>
      <c r="E84" t="s">
        <v>318</v>
      </c>
      <c r="F84" s="65">
        <v>257.39999999999998</v>
      </c>
    </row>
    <row r="85" spans="3:6">
      <c r="C85" s="19" t="s">
        <v>478</v>
      </c>
      <c r="D85" s="20" t="s">
        <v>479</v>
      </c>
      <c r="E85" t="s">
        <v>318</v>
      </c>
      <c r="F85" s="65">
        <v>400</v>
      </c>
    </row>
    <row r="86" spans="3:6">
      <c r="C86" s="19" t="s">
        <v>480</v>
      </c>
      <c r="D86" s="20" t="s">
        <v>481</v>
      </c>
      <c r="E86" t="s">
        <v>318</v>
      </c>
      <c r="F86" s="65">
        <v>611.04999999999995</v>
      </c>
    </row>
    <row r="87" spans="3:6">
      <c r="C87" s="19" t="s">
        <v>482</v>
      </c>
      <c r="D87" s="20" t="s">
        <v>483</v>
      </c>
      <c r="E87" t="s">
        <v>318</v>
      </c>
      <c r="F87" s="65">
        <v>105.14</v>
      </c>
    </row>
    <row r="88" spans="3:6">
      <c r="C88" s="19" t="s">
        <v>484</v>
      </c>
      <c r="D88" s="20" t="s">
        <v>485</v>
      </c>
      <c r="E88" t="s">
        <v>318</v>
      </c>
      <c r="F88" s="65">
        <v>42.42</v>
      </c>
    </row>
    <row r="89" spans="3:6">
      <c r="C89" s="19" t="s">
        <v>486</v>
      </c>
      <c r="D89" s="20" t="s">
        <v>487</v>
      </c>
      <c r="E89" t="s">
        <v>318</v>
      </c>
      <c r="F89" s="65">
        <v>101.34</v>
      </c>
    </row>
    <row r="90" spans="3:6">
      <c r="C90" s="19" t="s">
        <v>488</v>
      </c>
      <c r="D90" s="20" t="s">
        <v>489</v>
      </c>
      <c r="E90" t="s">
        <v>318</v>
      </c>
      <c r="F90" s="65">
        <v>195.94</v>
      </c>
    </row>
    <row r="91" spans="3:6">
      <c r="C91" s="19" t="s">
        <v>490</v>
      </c>
      <c r="D91" s="20" t="s">
        <v>491</v>
      </c>
      <c r="E91" t="s">
        <v>318</v>
      </c>
      <c r="F91" s="65">
        <v>131.30000000000001</v>
      </c>
    </row>
    <row r="92" spans="3:6">
      <c r="C92" s="19" t="s">
        <v>492</v>
      </c>
      <c r="D92" s="20" t="s">
        <v>493</v>
      </c>
      <c r="E92" t="s">
        <v>313</v>
      </c>
      <c r="F92" s="65">
        <v>30.3</v>
      </c>
    </row>
    <row r="93" spans="3:6">
      <c r="C93" s="19" t="s">
        <v>494</v>
      </c>
      <c r="D93" s="20" t="s">
        <v>495</v>
      </c>
      <c r="E93" t="s">
        <v>318</v>
      </c>
      <c r="F93" s="65">
        <v>400</v>
      </c>
    </row>
    <row r="94" spans="3:6">
      <c r="C94" s="19" t="s">
        <v>496</v>
      </c>
      <c r="D94" s="20" t="s">
        <v>497</v>
      </c>
      <c r="E94" t="s">
        <v>318</v>
      </c>
      <c r="F94" s="65">
        <v>75</v>
      </c>
    </row>
    <row r="95" spans="3:6">
      <c r="C95" s="19" t="s">
        <v>498</v>
      </c>
      <c r="D95" s="20" t="s">
        <v>499</v>
      </c>
      <c r="E95" t="s">
        <v>349</v>
      </c>
      <c r="F95" s="65">
        <v>11</v>
      </c>
    </row>
    <row r="96" spans="3:6">
      <c r="C96" s="19" t="s">
        <v>500</v>
      </c>
      <c r="D96" s="20" t="s">
        <v>501</v>
      </c>
      <c r="E96" t="s">
        <v>313</v>
      </c>
      <c r="F96" s="65">
        <v>27</v>
      </c>
    </row>
    <row r="97" spans="3:6">
      <c r="C97" s="19" t="s">
        <v>502</v>
      </c>
      <c r="D97" s="20" t="s">
        <v>503</v>
      </c>
      <c r="E97" t="s">
        <v>318</v>
      </c>
      <c r="F97" s="65">
        <v>476</v>
      </c>
    </row>
    <row r="98" spans="3:6">
      <c r="C98" s="19" t="s">
        <v>504</v>
      </c>
      <c r="D98" s="20" t="s">
        <v>505</v>
      </c>
      <c r="E98" t="s">
        <v>318</v>
      </c>
      <c r="F98" s="65">
        <v>1771.14</v>
      </c>
    </row>
    <row r="99" spans="3:6">
      <c r="C99" s="19" t="s">
        <v>506</v>
      </c>
      <c r="D99" s="20" t="s">
        <v>507</v>
      </c>
      <c r="E99" t="s">
        <v>313</v>
      </c>
      <c r="F99" s="65">
        <v>40</v>
      </c>
    </row>
    <row r="100" spans="3:6">
      <c r="C100" s="19" t="s">
        <v>508</v>
      </c>
      <c r="D100" s="20" t="s">
        <v>509</v>
      </c>
      <c r="E100" t="s">
        <v>318</v>
      </c>
      <c r="F100" s="65">
        <v>139</v>
      </c>
    </row>
    <row r="101" spans="3:6">
      <c r="C101" s="19" t="s">
        <v>510</v>
      </c>
      <c r="D101" s="20" t="s">
        <v>511</v>
      </c>
      <c r="E101" t="s">
        <v>313</v>
      </c>
      <c r="F101" s="65">
        <v>30</v>
      </c>
    </row>
    <row r="102" spans="3:6">
      <c r="C102" s="19" t="s">
        <v>512</v>
      </c>
      <c r="D102" s="20" t="s">
        <v>513</v>
      </c>
      <c r="E102" t="s">
        <v>313</v>
      </c>
      <c r="F102" s="65">
        <v>12.99</v>
      </c>
    </row>
    <row r="103" spans="3:6">
      <c r="C103" s="19" t="s">
        <v>514</v>
      </c>
      <c r="D103" s="20" t="s">
        <v>515</v>
      </c>
      <c r="E103" t="s">
        <v>318</v>
      </c>
      <c r="F103" s="65">
        <v>41.3</v>
      </c>
    </row>
    <row r="104" spans="3:6">
      <c r="C104" s="19" t="s">
        <v>516</v>
      </c>
      <c r="D104" s="20" t="s">
        <v>517</v>
      </c>
      <c r="E104" t="s">
        <v>318</v>
      </c>
      <c r="F104" s="65">
        <v>41.05</v>
      </c>
    </row>
    <row r="105" spans="3:6">
      <c r="C105" s="19" t="s">
        <v>518</v>
      </c>
      <c r="D105" s="20" t="s">
        <v>519</v>
      </c>
      <c r="E105" t="s">
        <v>349</v>
      </c>
      <c r="F105" s="65">
        <v>7.21</v>
      </c>
    </row>
    <row r="106" spans="3:6">
      <c r="C106" s="19" t="s">
        <v>520</v>
      </c>
      <c r="D106" s="20" t="s">
        <v>521</v>
      </c>
      <c r="E106" t="s">
        <v>318</v>
      </c>
      <c r="F106" s="65">
        <v>1050.53</v>
      </c>
    </row>
    <row r="107" spans="3:6">
      <c r="C107" s="19" t="s">
        <v>522</v>
      </c>
      <c r="D107" s="20" t="s">
        <v>523</v>
      </c>
      <c r="E107" t="s">
        <v>313</v>
      </c>
      <c r="F107" s="65">
        <v>265.73</v>
      </c>
    </row>
    <row r="108" spans="3:6">
      <c r="C108" s="19" t="s">
        <v>524</v>
      </c>
      <c r="D108" s="20" t="s">
        <v>525</v>
      </c>
      <c r="E108" t="s">
        <v>318</v>
      </c>
      <c r="F108" s="65">
        <v>102.57</v>
      </c>
    </row>
    <row r="109" spans="3:6">
      <c r="C109" s="19" t="s">
        <v>526</v>
      </c>
      <c r="D109" s="20" t="s">
        <v>527</v>
      </c>
      <c r="E109" t="s">
        <v>318</v>
      </c>
      <c r="F109" s="65">
        <v>194</v>
      </c>
    </row>
    <row r="110" spans="3:6">
      <c r="C110" s="19" t="s">
        <v>528</v>
      </c>
      <c r="D110" s="20" t="s">
        <v>529</v>
      </c>
      <c r="E110" t="s">
        <v>318</v>
      </c>
      <c r="F110" s="65">
        <v>476</v>
      </c>
    </row>
    <row r="111" spans="3:6">
      <c r="C111" s="19" t="s">
        <v>530</v>
      </c>
      <c r="D111" s="20" t="s">
        <v>531</v>
      </c>
      <c r="E111" t="s">
        <v>318</v>
      </c>
      <c r="F111" s="65">
        <v>90.11</v>
      </c>
    </row>
    <row r="112" spans="3:6">
      <c r="C112" s="19" t="s">
        <v>532</v>
      </c>
      <c r="D112" s="20" t="s">
        <v>533</v>
      </c>
      <c r="E112" t="s">
        <v>318</v>
      </c>
      <c r="F112" s="65">
        <v>1776.73</v>
      </c>
    </row>
    <row r="113" spans="3:6">
      <c r="C113" s="19" t="s">
        <v>534</v>
      </c>
      <c r="D113" s="20" t="s">
        <v>535</v>
      </c>
      <c r="E113" t="s">
        <v>318</v>
      </c>
      <c r="F113" s="65">
        <v>1491.12</v>
      </c>
    </row>
    <row r="114" spans="3:6">
      <c r="C114" s="19" t="s">
        <v>536</v>
      </c>
      <c r="D114" s="20" t="s">
        <v>537</v>
      </c>
      <c r="E114" t="s">
        <v>313</v>
      </c>
      <c r="F114" s="65">
        <v>250</v>
      </c>
    </row>
    <row r="115" spans="3:6">
      <c r="C115" s="19" t="s">
        <v>538</v>
      </c>
      <c r="D115" s="20" t="s">
        <v>539</v>
      </c>
      <c r="E115" t="s">
        <v>318</v>
      </c>
      <c r="F115" s="65">
        <v>104.1</v>
      </c>
    </row>
    <row r="116" spans="3:6">
      <c r="C116" s="19" t="s">
        <v>540</v>
      </c>
      <c r="D116" s="20" t="s">
        <v>541</v>
      </c>
      <c r="E116" t="s">
        <v>318</v>
      </c>
      <c r="F116" s="65">
        <v>64</v>
      </c>
    </row>
    <row r="117" spans="3:6">
      <c r="C117" s="19" t="s">
        <v>542</v>
      </c>
      <c r="D117" s="20" t="s">
        <v>543</v>
      </c>
      <c r="E117" t="s">
        <v>318</v>
      </c>
      <c r="F117" s="65">
        <v>400</v>
      </c>
    </row>
    <row r="118" spans="3:6">
      <c r="C118" s="19" t="s">
        <v>544</v>
      </c>
      <c r="D118" s="20" t="s">
        <v>545</v>
      </c>
      <c r="E118" t="s">
        <v>546</v>
      </c>
      <c r="F118" s="65">
        <v>77.900000000000006</v>
      </c>
    </row>
    <row r="119" spans="3:6">
      <c r="C119" s="19" t="s">
        <v>547</v>
      </c>
      <c r="D119" s="20" t="s">
        <v>548</v>
      </c>
      <c r="E119" t="s">
        <v>318</v>
      </c>
      <c r="F119" s="65">
        <v>400</v>
      </c>
    </row>
    <row r="120" spans="3:6">
      <c r="C120" s="19" t="s">
        <v>549</v>
      </c>
      <c r="D120" s="20" t="s">
        <v>550</v>
      </c>
      <c r="E120" t="s">
        <v>318</v>
      </c>
      <c r="F120" s="65">
        <v>194.8</v>
      </c>
    </row>
    <row r="121" spans="3:6">
      <c r="C121" s="19" t="s">
        <v>551</v>
      </c>
      <c r="D121" s="20" t="s">
        <v>552</v>
      </c>
      <c r="E121" t="s">
        <v>318</v>
      </c>
      <c r="F121" s="65">
        <v>200</v>
      </c>
    </row>
    <row r="122" spans="3:6">
      <c r="C122" s="19" t="s">
        <v>553</v>
      </c>
      <c r="D122" s="20" t="s">
        <v>554</v>
      </c>
      <c r="E122" t="s">
        <v>318</v>
      </c>
      <c r="F122" s="65">
        <v>200</v>
      </c>
    </row>
    <row r="123" spans="3:6">
      <c r="C123" s="19" t="s">
        <v>555</v>
      </c>
      <c r="D123" s="20" t="s">
        <v>556</v>
      </c>
      <c r="E123" t="s">
        <v>318</v>
      </c>
      <c r="F123" s="65">
        <v>47</v>
      </c>
    </row>
    <row r="124" spans="3:6">
      <c r="C124" s="19" t="s">
        <v>557</v>
      </c>
      <c r="D124" s="20" t="s">
        <v>558</v>
      </c>
      <c r="E124" t="s">
        <v>546</v>
      </c>
      <c r="F124" s="65">
        <v>13.2</v>
      </c>
    </row>
    <row r="125" spans="3:6">
      <c r="C125" s="19" t="s">
        <v>559</v>
      </c>
      <c r="D125" s="20" t="s">
        <v>560</v>
      </c>
      <c r="E125" t="s">
        <v>546</v>
      </c>
      <c r="F125" s="65">
        <v>6.2</v>
      </c>
    </row>
    <row r="126" spans="3:6">
      <c r="C126" s="58" t="s">
        <v>561</v>
      </c>
      <c r="D126" s="59" t="s">
        <v>562</v>
      </c>
      <c r="E126" t="s">
        <v>349</v>
      </c>
      <c r="F126" s="65">
        <v>63.89</v>
      </c>
    </row>
    <row r="127" spans="3:6">
      <c r="C127" s="58" t="s">
        <v>563</v>
      </c>
      <c r="D127" s="59" t="s">
        <v>564</v>
      </c>
      <c r="E127" t="s">
        <v>349</v>
      </c>
      <c r="F127" s="65">
        <v>41.98</v>
      </c>
    </row>
    <row r="128" spans="3:6">
      <c r="C128" s="58" t="s">
        <v>565</v>
      </c>
      <c r="D128" s="59" t="s">
        <v>566</v>
      </c>
      <c r="E128" t="s">
        <v>313</v>
      </c>
      <c r="F128" s="65">
        <v>39</v>
      </c>
    </row>
    <row r="129" spans="3:6">
      <c r="C129" s="58" t="s">
        <v>567</v>
      </c>
      <c r="D129" s="59" t="s">
        <v>568</v>
      </c>
      <c r="E129" t="s">
        <v>569</v>
      </c>
      <c r="F129" s="65">
        <v>21.6</v>
      </c>
    </row>
    <row r="130" spans="3:6">
      <c r="C130" s="19" t="s">
        <v>570</v>
      </c>
      <c r="D130" s="20" t="s">
        <v>571</v>
      </c>
      <c r="E130" t="s">
        <v>344</v>
      </c>
      <c r="F130" s="65">
        <v>0.26</v>
      </c>
    </row>
    <row r="131" spans="3:6">
      <c r="C131" s="19" t="s">
        <v>572</v>
      </c>
      <c r="D131" s="20" t="s">
        <v>573</v>
      </c>
      <c r="E131" t="s">
        <v>313</v>
      </c>
      <c r="F131" s="65">
        <v>25.25</v>
      </c>
    </row>
    <row r="132" spans="3:6">
      <c r="C132" s="19" t="s">
        <v>574</v>
      </c>
      <c r="D132" s="20" t="s">
        <v>575</v>
      </c>
      <c r="E132" t="s">
        <v>318</v>
      </c>
      <c r="F132" s="65">
        <v>1.44</v>
      </c>
    </row>
    <row r="133" spans="3:6">
      <c r="C133" s="19" t="s">
        <v>576</v>
      </c>
      <c r="D133" s="20" t="s">
        <v>577</v>
      </c>
      <c r="E133" t="s">
        <v>318</v>
      </c>
      <c r="F133" s="65">
        <v>1.38</v>
      </c>
    </row>
    <row r="134" spans="3:6">
      <c r="C134" s="19" t="s">
        <v>578</v>
      </c>
      <c r="D134" s="20" t="s">
        <v>579</v>
      </c>
      <c r="E134" t="s">
        <v>318</v>
      </c>
      <c r="F134" s="65">
        <v>3.47</v>
      </c>
    </row>
    <row r="135" spans="3:6">
      <c r="C135" s="19" t="s">
        <v>580</v>
      </c>
      <c r="D135" s="20" t="s">
        <v>581</v>
      </c>
      <c r="E135" t="s">
        <v>318</v>
      </c>
      <c r="F135" s="65">
        <v>3.07</v>
      </c>
    </row>
    <row r="136" spans="3:6">
      <c r="C136" s="19" t="s">
        <v>582</v>
      </c>
      <c r="D136" s="20" t="s">
        <v>583</v>
      </c>
      <c r="E136" t="s">
        <v>318</v>
      </c>
      <c r="F136" s="65">
        <v>4.3</v>
      </c>
    </row>
    <row r="137" spans="3:6">
      <c r="C137" s="19" t="s">
        <v>584</v>
      </c>
      <c r="D137" s="20" t="s">
        <v>585</v>
      </c>
      <c r="E137" t="s">
        <v>318</v>
      </c>
      <c r="F137" s="65">
        <v>1.77</v>
      </c>
    </row>
    <row r="138" spans="3:6">
      <c r="C138" s="19" t="s">
        <v>586</v>
      </c>
      <c r="D138" s="20" t="s">
        <v>587</v>
      </c>
      <c r="E138" t="s">
        <v>318</v>
      </c>
      <c r="F138" s="65">
        <v>2.0699999999999998</v>
      </c>
    </row>
    <row r="139" spans="3:6">
      <c r="C139" s="19" t="s">
        <v>588</v>
      </c>
      <c r="D139" s="20" t="s">
        <v>589</v>
      </c>
      <c r="E139" t="s">
        <v>318</v>
      </c>
      <c r="F139" s="65">
        <v>1.99</v>
      </c>
    </row>
    <row r="140" spans="3:6">
      <c r="C140" s="19" t="s">
        <v>590</v>
      </c>
      <c r="D140" s="20" t="s">
        <v>591</v>
      </c>
      <c r="E140" t="s">
        <v>318</v>
      </c>
      <c r="F140" s="65" t="e">
        <v>#DIV/0!</v>
      </c>
    </row>
    <row r="141" spans="3:6">
      <c r="C141" s="19" t="s">
        <v>592</v>
      </c>
      <c r="D141" s="20" t="s">
        <v>593</v>
      </c>
      <c r="E141" t="s">
        <v>318</v>
      </c>
      <c r="F141" s="65">
        <v>60.2</v>
      </c>
    </row>
    <row r="142" spans="3:6">
      <c r="C142" s="19" t="s">
        <v>594</v>
      </c>
      <c r="D142" s="20" t="s">
        <v>595</v>
      </c>
      <c r="E142" t="s">
        <v>318</v>
      </c>
      <c r="F142" s="65">
        <v>1.79</v>
      </c>
    </row>
    <row r="143" spans="3:6">
      <c r="C143" s="19" t="s">
        <v>596</v>
      </c>
      <c r="D143" s="20" t="s">
        <v>597</v>
      </c>
      <c r="E143" t="s">
        <v>318</v>
      </c>
      <c r="F143" s="65">
        <v>1.64</v>
      </c>
    </row>
    <row r="144" spans="3:6">
      <c r="C144" s="19" t="s">
        <v>598</v>
      </c>
      <c r="D144" s="20" t="s">
        <v>599</v>
      </c>
      <c r="E144" t="s">
        <v>318</v>
      </c>
      <c r="F144" s="65">
        <v>1.64</v>
      </c>
    </row>
    <row r="145" spans="3:6">
      <c r="C145" s="19" t="s">
        <v>600</v>
      </c>
      <c r="D145" s="20" t="s">
        <v>601</v>
      </c>
      <c r="E145" t="s">
        <v>318</v>
      </c>
      <c r="F145" s="65">
        <v>8.9</v>
      </c>
    </row>
    <row r="146" spans="3:6">
      <c r="C146" s="19" t="s">
        <v>602</v>
      </c>
      <c r="D146" s="20" t="s">
        <v>603</v>
      </c>
      <c r="E146" t="s">
        <v>318</v>
      </c>
      <c r="F146" s="65">
        <v>10.34</v>
      </c>
    </row>
    <row r="147" spans="3:6">
      <c r="C147" s="19" t="s">
        <v>604</v>
      </c>
      <c r="D147" s="20" t="s">
        <v>605</v>
      </c>
      <c r="E147" t="s">
        <v>318</v>
      </c>
      <c r="F147" s="65">
        <v>2.0499999999999998</v>
      </c>
    </row>
    <row r="148" spans="3:6">
      <c r="C148" s="19" t="s">
        <v>606</v>
      </c>
      <c r="D148" s="20" t="s">
        <v>607</v>
      </c>
      <c r="E148" t="s">
        <v>318</v>
      </c>
      <c r="F148" s="65">
        <v>5.96</v>
      </c>
    </row>
    <row r="149" spans="3:6">
      <c r="C149" s="19" t="s">
        <v>608</v>
      </c>
      <c r="D149" s="20" t="s">
        <v>609</v>
      </c>
      <c r="E149" t="s">
        <v>318</v>
      </c>
      <c r="F149" s="65">
        <v>9.51</v>
      </c>
    </row>
    <row r="150" spans="3:6">
      <c r="C150" s="19" t="s">
        <v>610</v>
      </c>
      <c r="D150" s="20" t="s">
        <v>611</v>
      </c>
      <c r="E150" t="s">
        <v>318</v>
      </c>
      <c r="F150" s="65">
        <v>1.94</v>
      </c>
    </row>
    <row r="151" spans="3:6">
      <c r="C151" s="19" t="s">
        <v>612</v>
      </c>
      <c r="D151" s="20" t="s">
        <v>613</v>
      </c>
      <c r="E151" t="s">
        <v>318</v>
      </c>
      <c r="F151" s="65">
        <v>2.74</v>
      </c>
    </row>
    <row r="152" spans="3:6">
      <c r="C152" s="19" t="s">
        <v>614</v>
      </c>
      <c r="D152" s="20" t="s">
        <v>615</v>
      </c>
      <c r="E152" t="s">
        <v>318</v>
      </c>
      <c r="F152" s="65">
        <v>3.68</v>
      </c>
    </row>
    <row r="153" spans="3:6">
      <c r="C153" s="19" t="s">
        <v>616</v>
      </c>
      <c r="D153" s="20" t="s">
        <v>617</v>
      </c>
      <c r="E153" t="s">
        <v>313</v>
      </c>
      <c r="F153" s="65">
        <v>12.87</v>
      </c>
    </row>
    <row r="154" spans="3:6">
      <c r="C154" s="19" t="s">
        <v>618</v>
      </c>
      <c r="D154" s="20" t="s">
        <v>619</v>
      </c>
      <c r="E154" t="s">
        <v>313</v>
      </c>
      <c r="F154" s="65">
        <v>12.87</v>
      </c>
    </row>
    <row r="155" spans="3:6">
      <c r="C155" s="19" t="s">
        <v>620</v>
      </c>
      <c r="D155" s="20" t="s">
        <v>621</v>
      </c>
      <c r="E155" t="s">
        <v>313</v>
      </c>
      <c r="F155" s="65">
        <v>8.19</v>
      </c>
    </row>
    <row r="156" spans="3:6">
      <c r="C156" s="19" t="s">
        <v>622</v>
      </c>
      <c r="D156" s="20" t="s">
        <v>623</v>
      </c>
      <c r="E156" t="s">
        <v>313</v>
      </c>
      <c r="F156" s="65">
        <v>6.63</v>
      </c>
    </row>
    <row r="157" spans="3:6">
      <c r="C157" s="19" t="s">
        <v>624</v>
      </c>
      <c r="D157" s="20" t="s">
        <v>625</v>
      </c>
      <c r="E157" t="s">
        <v>313</v>
      </c>
      <c r="F157" s="65">
        <v>10.14</v>
      </c>
    </row>
    <row r="158" spans="3:6">
      <c r="C158" s="19" t="s">
        <v>626</v>
      </c>
      <c r="D158" s="20" t="s">
        <v>627</v>
      </c>
      <c r="E158" t="s">
        <v>313</v>
      </c>
      <c r="F158" s="65">
        <v>10.3</v>
      </c>
    </row>
    <row r="159" spans="3:6">
      <c r="C159" s="19" t="s">
        <v>628</v>
      </c>
      <c r="D159" s="20" t="s">
        <v>629</v>
      </c>
      <c r="E159" t="s">
        <v>313</v>
      </c>
      <c r="F159" s="65">
        <v>1.96</v>
      </c>
    </row>
    <row r="160" spans="3:6">
      <c r="C160" s="19" t="s">
        <v>630</v>
      </c>
      <c r="D160" s="20" t="s">
        <v>631</v>
      </c>
      <c r="E160" t="s">
        <v>313</v>
      </c>
      <c r="F160" s="65">
        <v>1.39</v>
      </c>
    </row>
    <row r="161" spans="3:6">
      <c r="C161" s="19" t="s">
        <v>632</v>
      </c>
      <c r="D161" s="20" t="s">
        <v>633</v>
      </c>
      <c r="E161" t="s">
        <v>313</v>
      </c>
      <c r="F161" s="65">
        <v>4.3600000000000003</v>
      </c>
    </row>
    <row r="162" spans="3:6">
      <c r="C162" s="19" t="s">
        <v>634</v>
      </c>
      <c r="D162" s="20" t="s">
        <v>635</v>
      </c>
      <c r="E162" t="s">
        <v>313</v>
      </c>
      <c r="F162" s="65">
        <v>7.25</v>
      </c>
    </row>
    <row r="163" spans="3:6">
      <c r="C163" s="19" t="s">
        <v>636</v>
      </c>
      <c r="D163" s="20" t="s">
        <v>637</v>
      </c>
      <c r="E163" t="s">
        <v>313</v>
      </c>
      <c r="F163" s="65">
        <v>2.69</v>
      </c>
    </row>
    <row r="164" spans="3:6">
      <c r="C164" s="19" t="s">
        <v>638</v>
      </c>
      <c r="D164" s="20" t="s">
        <v>639</v>
      </c>
      <c r="E164" t="s">
        <v>313</v>
      </c>
      <c r="F164" s="65">
        <v>4.75</v>
      </c>
    </row>
    <row r="165" spans="3:6">
      <c r="C165" s="19" t="s">
        <v>640</v>
      </c>
      <c r="D165" s="20" t="s">
        <v>641</v>
      </c>
      <c r="E165" t="s">
        <v>318</v>
      </c>
      <c r="F165" s="65">
        <v>0.72</v>
      </c>
    </row>
    <row r="166" spans="3:6">
      <c r="C166" s="19" t="s">
        <v>642</v>
      </c>
      <c r="D166" s="20" t="s">
        <v>643</v>
      </c>
      <c r="E166" t="s">
        <v>318</v>
      </c>
      <c r="F166" s="65">
        <v>6.5</v>
      </c>
    </row>
    <row r="167" spans="3:6">
      <c r="C167" s="19" t="s">
        <v>644</v>
      </c>
      <c r="D167" s="20" t="s">
        <v>645</v>
      </c>
      <c r="E167" t="s">
        <v>318</v>
      </c>
      <c r="F167" s="65">
        <v>6.5</v>
      </c>
    </row>
    <row r="168" spans="3:6">
      <c r="C168" s="19" t="s">
        <v>646</v>
      </c>
      <c r="D168" s="20" t="s">
        <v>647</v>
      </c>
      <c r="E168" t="s">
        <v>318</v>
      </c>
      <c r="F168" s="65">
        <v>11.04</v>
      </c>
    </row>
    <row r="169" spans="3:6">
      <c r="C169" s="19" t="s">
        <v>648</v>
      </c>
      <c r="D169" s="20" t="s">
        <v>649</v>
      </c>
      <c r="E169" t="s">
        <v>349</v>
      </c>
      <c r="F169" s="65">
        <v>5.19</v>
      </c>
    </row>
    <row r="170" spans="3:6">
      <c r="C170" s="19" t="s">
        <v>650</v>
      </c>
      <c r="D170" s="20" t="s">
        <v>651</v>
      </c>
      <c r="E170" t="s">
        <v>349</v>
      </c>
      <c r="F170" s="65">
        <v>5.7</v>
      </c>
    </row>
    <row r="171" spans="3:6">
      <c r="C171" s="19" t="s">
        <v>652</v>
      </c>
      <c r="D171" s="20" t="s">
        <v>653</v>
      </c>
      <c r="E171" t="s">
        <v>349</v>
      </c>
      <c r="F171" s="65">
        <v>3.75</v>
      </c>
    </row>
    <row r="172" spans="3:6">
      <c r="C172" s="19" t="s">
        <v>654</v>
      </c>
      <c r="D172" s="20" t="s">
        <v>655</v>
      </c>
      <c r="E172" t="s">
        <v>349</v>
      </c>
      <c r="F172" s="65">
        <v>7</v>
      </c>
    </row>
    <row r="173" spans="3:6">
      <c r="C173" s="19" t="s">
        <v>656</v>
      </c>
      <c r="D173" s="20" t="s">
        <v>657</v>
      </c>
      <c r="E173" t="s">
        <v>349</v>
      </c>
      <c r="F173" s="65">
        <v>3.2</v>
      </c>
    </row>
    <row r="174" spans="3:6">
      <c r="C174" s="19" t="s">
        <v>658</v>
      </c>
      <c r="D174" s="20" t="s">
        <v>659</v>
      </c>
      <c r="E174" t="s">
        <v>349</v>
      </c>
      <c r="F174" s="65">
        <v>5.5</v>
      </c>
    </row>
    <row r="175" spans="3:6">
      <c r="C175" s="19" t="s">
        <v>660</v>
      </c>
      <c r="D175" s="20" t="s">
        <v>661</v>
      </c>
      <c r="E175" t="s">
        <v>349</v>
      </c>
      <c r="F175" s="65">
        <v>2.8</v>
      </c>
    </row>
    <row r="176" spans="3:6">
      <c r="C176" s="19" t="s">
        <v>662</v>
      </c>
      <c r="D176" s="20" t="s">
        <v>663</v>
      </c>
      <c r="E176" t="s">
        <v>349</v>
      </c>
      <c r="F176" s="65">
        <v>3.1</v>
      </c>
    </row>
    <row r="177" spans="3:6">
      <c r="C177" s="19" t="s">
        <v>664</v>
      </c>
      <c r="D177" s="20" t="s">
        <v>665</v>
      </c>
      <c r="E177" t="s">
        <v>349</v>
      </c>
      <c r="F177" s="65">
        <v>3.1</v>
      </c>
    </row>
    <row r="178" spans="3:6">
      <c r="C178" s="19" t="s">
        <v>666</v>
      </c>
      <c r="D178" s="20" t="s">
        <v>667</v>
      </c>
      <c r="E178" t="s">
        <v>318</v>
      </c>
      <c r="F178" s="65">
        <v>4.26</v>
      </c>
    </row>
    <row r="179" spans="3:6">
      <c r="C179" s="19" t="s">
        <v>668</v>
      </c>
      <c r="D179" s="20" t="s">
        <v>669</v>
      </c>
      <c r="E179" t="s">
        <v>318</v>
      </c>
      <c r="F179" s="65">
        <v>7.07</v>
      </c>
    </row>
    <row r="180" spans="3:6">
      <c r="C180" s="19" t="s">
        <v>670</v>
      </c>
      <c r="D180" s="20" t="s">
        <v>671</v>
      </c>
      <c r="E180" t="s">
        <v>318</v>
      </c>
      <c r="F180" s="65">
        <v>32.619999999999997</v>
      </c>
    </row>
    <row r="181" spans="3:6">
      <c r="C181" s="19" t="s">
        <v>672</v>
      </c>
      <c r="D181" s="20" t="s">
        <v>673</v>
      </c>
      <c r="E181" t="s">
        <v>318</v>
      </c>
      <c r="F181" s="65">
        <v>0.43</v>
      </c>
    </row>
    <row r="182" spans="3:6">
      <c r="C182" s="19" t="s">
        <v>674</v>
      </c>
      <c r="D182" s="20" t="s">
        <v>675</v>
      </c>
      <c r="E182" t="s">
        <v>318</v>
      </c>
      <c r="F182" s="65">
        <v>0.57999999999999996</v>
      </c>
    </row>
    <row r="183" spans="3:6">
      <c r="C183" s="19" t="s">
        <v>676</v>
      </c>
      <c r="D183" s="20" t="s">
        <v>677</v>
      </c>
      <c r="E183" t="s">
        <v>318</v>
      </c>
      <c r="F183" s="65">
        <v>0.96</v>
      </c>
    </row>
    <row r="184" spans="3:6">
      <c r="C184" s="19" t="s">
        <v>678</v>
      </c>
      <c r="D184" s="20" t="s">
        <v>679</v>
      </c>
      <c r="E184" t="s">
        <v>318</v>
      </c>
      <c r="F184" s="65">
        <v>2.63</v>
      </c>
    </row>
    <row r="185" spans="3:6">
      <c r="C185" s="19" t="s">
        <v>680</v>
      </c>
      <c r="D185" s="20" t="s">
        <v>681</v>
      </c>
      <c r="E185" t="s">
        <v>318</v>
      </c>
      <c r="F185" s="65">
        <v>2.17</v>
      </c>
    </row>
    <row r="186" spans="3:6">
      <c r="C186" s="19" t="s">
        <v>682</v>
      </c>
      <c r="D186" s="20" t="s">
        <v>683</v>
      </c>
      <c r="E186" t="s">
        <v>318</v>
      </c>
      <c r="F186" s="65">
        <v>1.0900000000000001</v>
      </c>
    </row>
    <row r="187" spans="3:6">
      <c r="C187" s="19" t="s">
        <v>684</v>
      </c>
      <c r="D187" s="20" t="s">
        <v>685</v>
      </c>
      <c r="E187" t="s">
        <v>318</v>
      </c>
      <c r="F187" s="65">
        <v>2.56</v>
      </c>
    </row>
    <row r="188" spans="3:6">
      <c r="C188" s="19" t="s">
        <v>686</v>
      </c>
      <c r="D188" s="20" t="s">
        <v>687</v>
      </c>
      <c r="E188" t="s">
        <v>318</v>
      </c>
      <c r="F188" s="65">
        <v>3.03</v>
      </c>
    </row>
    <row r="189" spans="3:6">
      <c r="C189" s="19" t="s">
        <v>688</v>
      </c>
      <c r="D189" s="20" t="s">
        <v>689</v>
      </c>
      <c r="E189" t="s">
        <v>318</v>
      </c>
      <c r="F189" s="65">
        <v>3.59</v>
      </c>
    </row>
    <row r="190" spans="3:6">
      <c r="C190" s="19" t="s">
        <v>690</v>
      </c>
      <c r="D190" s="20" t="s">
        <v>691</v>
      </c>
      <c r="E190" t="s">
        <v>318</v>
      </c>
      <c r="F190" s="65">
        <v>1.01</v>
      </c>
    </row>
    <row r="191" spans="3:6">
      <c r="C191" s="19" t="s">
        <v>692</v>
      </c>
      <c r="D191" s="20" t="s">
        <v>693</v>
      </c>
      <c r="E191" t="s">
        <v>318</v>
      </c>
      <c r="F191" s="65">
        <v>123.88</v>
      </c>
    </row>
    <row r="192" spans="3:6">
      <c r="C192" s="19" t="s">
        <v>694</v>
      </c>
      <c r="D192" s="20" t="s">
        <v>695</v>
      </c>
      <c r="E192" t="s">
        <v>318</v>
      </c>
      <c r="F192" s="65">
        <v>20.77</v>
      </c>
    </row>
    <row r="193" spans="3:6">
      <c r="C193" s="19" t="s">
        <v>696</v>
      </c>
      <c r="D193" s="20" t="s">
        <v>697</v>
      </c>
      <c r="E193" t="s">
        <v>318</v>
      </c>
      <c r="F193" s="65">
        <v>4.63</v>
      </c>
    </row>
    <row r="194" spans="3:6">
      <c r="C194" s="19" t="s">
        <v>698</v>
      </c>
      <c r="D194" s="20" t="s">
        <v>699</v>
      </c>
      <c r="E194" t="s">
        <v>313</v>
      </c>
      <c r="F194" s="65">
        <v>109.27</v>
      </c>
    </row>
    <row r="195" spans="3:6">
      <c r="C195" s="19" t="s">
        <v>700</v>
      </c>
      <c r="D195" s="20" t="s">
        <v>701</v>
      </c>
      <c r="E195" t="s">
        <v>318</v>
      </c>
      <c r="F195" s="65">
        <v>11.25</v>
      </c>
    </row>
    <row r="196" spans="3:6">
      <c r="C196" s="19" t="s">
        <v>702</v>
      </c>
      <c r="D196" s="20" t="s">
        <v>703</v>
      </c>
      <c r="E196" t="s">
        <v>318</v>
      </c>
      <c r="F196" s="65">
        <v>3.87</v>
      </c>
    </row>
    <row r="197" spans="3:6">
      <c r="C197" s="19" t="s">
        <v>704</v>
      </c>
      <c r="D197" s="20" t="s">
        <v>705</v>
      </c>
      <c r="E197" t="s">
        <v>318</v>
      </c>
      <c r="F197" s="65">
        <v>3.87</v>
      </c>
    </row>
    <row r="198" spans="3:6">
      <c r="C198" s="19" t="s">
        <v>706</v>
      </c>
      <c r="D198" s="20" t="s">
        <v>707</v>
      </c>
      <c r="E198" t="s">
        <v>318</v>
      </c>
      <c r="F198" s="65">
        <v>149.58000000000001</v>
      </c>
    </row>
    <row r="199" spans="3:6">
      <c r="C199" s="19" t="s">
        <v>708</v>
      </c>
      <c r="D199" s="20" t="s">
        <v>709</v>
      </c>
      <c r="E199" t="s">
        <v>318</v>
      </c>
      <c r="F199" s="65">
        <v>122.08</v>
      </c>
    </row>
    <row r="200" spans="3:6">
      <c r="C200" s="19" t="s">
        <v>710</v>
      </c>
      <c r="D200" s="20" t="s">
        <v>711</v>
      </c>
      <c r="E200" t="s">
        <v>318</v>
      </c>
      <c r="F200" s="65">
        <v>53.77</v>
      </c>
    </row>
    <row r="201" spans="3:6">
      <c r="C201" s="19" t="s">
        <v>712</v>
      </c>
      <c r="D201" s="20" t="s">
        <v>713</v>
      </c>
      <c r="E201" t="s">
        <v>318</v>
      </c>
      <c r="F201" s="65">
        <v>6.47</v>
      </c>
    </row>
    <row r="202" spans="3:6">
      <c r="C202" s="19" t="s">
        <v>714</v>
      </c>
      <c r="D202" s="20" t="s">
        <v>715</v>
      </c>
      <c r="E202" t="s">
        <v>318</v>
      </c>
      <c r="F202" s="65">
        <v>58.7</v>
      </c>
    </row>
    <row r="203" spans="3:6">
      <c r="C203" s="19" t="s">
        <v>716</v>
      </c>
      <c r="D203" s="20" t="s">
        <v>717</v>
      </c>
      <c r="E203" t="s">
        <v>318</v>
      </c>
      <c r="F203" s="65">
        <v>45.2</v>
      </c>
    </row>
    <row r="204" spans="3:6">
      <c r="C204" s="19" t="s">
        <v>718</v>
      </c>
      <c r="D204" s="20" t="s">
        <v>719</v>
      </c>
      <c r="E204" t="s">
        <v>318</v>
      </c>
      <c r="F204" s="65">
        <v>45.4</v>
      </c>
    </row>
    <row r="205" spans="3:6">
      <c r="C205" s="19" t="s">
        <v>720</v>
      </c>
      <c r="D205" s="20" t="s">
        <v>721</v>
      </c>
      <c r="E205" t="s">
        <v>318</v>
      </c>
      <c r="F205" s="65">
        <v>57.4</v>
      </c>
    </row>
    <row r="206" spans="3:6">
      <c r="C206" s="19" t="s">
        <v>722</v>
      </c>
      <c r="D206" s="20" t="s">
        <v>723</v>
      </c>
      <c r="E206" t="s">
        <v>318</v>
      </c>
      <c r="F206" s="65">
        <v>3.71</v>
      </c>
    </row>
    <row r="207" spans="3:6">
      <c r="C207" s="19" t="s">
        <v>724</v>
      </c>
      <c r="D207" s="20" t="s">
        <v>725</v>
      </c>
      <c r="E207" t="s">
        <v>318</v>
      </c>
      <c r="F207" s="65">
        <v>25.15</v>
      </c>
    </row>
    <row r="208" spans="3:6">
      <c r="C208" s="19" t="s">
        <v>726</v>
      </c>
      <c r="D208" s="20" t="s">
        <v>727</v>
      </c>
      <c r="E208" t="s">
        <v>318</v>
      </c>
      <c r="F208" s="65">
        <v>26.66</v>
      </c>
    </row>
    <row r="209" spans="3:6">
      <c r="C209" s="19" t="s">
        <v>728</v>
      </c>
      <c r="D209" s="20" t="s">
        <v>729</v>
      </c>
      <c r="E209" t="s">
        <v>318</v>
      </c>
      <c r="F209" s="65">
        <v>41</v>
      </c>
    </row>
    <row r="210" spans="3:6">
      <c r="C210" s="19" t="s">
        <v>730</v>
      </c>
      <c r="D210" s="20" t="s">
        <v>731</v>
      </c>
      <c r="E210" t="s">
        <v>318</v>
      </c>
      <c r="F210" s="65">
        <v>41</v>
      </c>
    </row>
    <row r="211" spans="3:6">
      <c r="C211" s="19" t="s">
        <v>732</v>
      </c>
      <c r="D211" s="20" t="s">
        <v>733</v>
      </c>
      <c r="E211" t="s">
        <v>318</v>
      </c>
      <c r="F211" s="65">
        <v>37.99</v>
      </c>
    </row>
    <row r="212" spans="3:6">
      <c r="C212" s="19" t="s">
        <v>734</v>
      </c>
      <c r="D212" s="20" t="s">
        <v>735</v>
      </c>
      <c r="E212" t="s">
        <v>318</v>
      </c>
      <c r="F212" s="65">
        <v>23.43</v>
      </c>
    </row>
    <row r="213" spans="3:6">
      <c r="C213" s="19" t="s">
        <v>736</v>
      </c>
      <c r="D213" s="20" t="s">
        <v>737</v>
      </c>
      <c r="E213" t="s">
        <v>318</v>
      </c>
      <c r="F213" s="65">
        <v>12.66</v>
      </c>
    </row>
    <row r="214" spans="3:6">
      <c r="C214" s="19" t="s">
        <v>738</v>
      </c>
      <c r="D214" s="20" t="s">
        <v>739</v>
      </c>
      <c r="E214" t="s">
        <v>318</v>
      </c>
      <c r="F214" s="65">
        <v>3.58</v>
      </c>
    </row>
    <row r="215" spans="3:6">
      <c r="C215" s="19" t="s">
        <v>740</v>
      </c>
      <c r="D215" s="20" t="s">
        <v>741</v>
      </c>
      <c r="E215" t="s">
        <v>318</v>
      </c>
      <c r="F215" s="65">
        <v>6.22</v>
      </c>
    </row>
    <row r="216" spans="3:6">
      <c r="C216" s="19" t="s">
        <v>742</v>
      </c>
      <c r="D216" s="20" t="s">
        <v>743</v>
      </c>
      <c r="E216" t="s">
        <v>341</v>
      </c>
      <c r="F216" s="65">
        <v>2.48</v>
      </c>
    </row>
    <row r="217" spans="3:6">
      <c r="C217" s="19" t="s">
        <v>744</v>
      </c>
      <c r="D217" s="20" t="s">
        <v>745</v>
      </c>
      <c r="E217" t="s">
        <v>313</v>
      </c>
      <c r="F217" s="65">
        <v>9.83</v>
      </c>
    </row>
    <row r="218" spans="3:6">
      <c r="C218" s="19" t="s">
        <v>746</v>
      </c>
      <c r="D218" s="20" t="s">
        <v>747</v>
      </c>
      <c r="E218" t="s">
        <v>313</v>
      </c>
      <c r="F218" s="65">
        <v>1.34</v>
      </c>
    </row>
    <row r="219" spans="3:6">
      <c r="C219" s="19" t="s">
        <v>748</v>
      </c>
      <c r="D219" s="20" t="s">
        <v>749</v>
      </c>
      <c r="E219" t="s">
        <v>313</v>
      </c>
      <c r="F219" s="65">
        <v>11.74</v>
      </c>
    </row>
    <row r="220" spans="3:6">
      <c r="C220" s="19" t="s">
        <v>750</v>
      </c>
      <c r="D220" s="20" t="s">
        <v>751</v>
      </c>
      <c r="E220" t="s">
        <v>313</v>
      </c>
      <c r="F220" s="65">
        <v>5.83</v>
      </c>
    </row>
    <row r="221" spans="3:6">
      <c r="C221" s="19" t="s">
        <v>752</v>
      </c>
      <c r="D221" s="20" t="s">
        <v>753</v>
      </c>
      <c r="E221" t="s">
        <v>318</v>
      </c>
      <c r="F221" s="65">
        <v>7.73</v>
      </c>
    </row>
    <row r="222" spans="3:6">
      <c r="C222" s="19" t="s">
        <v>754</v>
      </c>
      <c r="D222" s="20" t="s">
        <v>755</v>
      </c>
      <c r="E222" t="s">
        <v>318</v>
      </c>
      <c r="F222" s="65">
        <v>10.029999999999999</v>
      </c>
    </row>
    <row r="223" spans="3:6">
      <c r="C223" s="19" t="s">
        <v>756</v>
      </c>
      <c r="D223" s="20" t="s">
        <v>757</v>
      </c>
      <c r="E223" t="s">
        <v>318</v>
      </c>
      <c r="F223" s="65">
        <v>6.09</v>
      </c>
    </row>
    <row r="224" spans="3:6">
      <c r="C224" s="19" t="s">
        <v>758</v>
      </c>
      <c r="D224" s="20" t="s">
        <v>759</v>
      </c>
      <c r="E224" t="s">
        <v>318</v>
      </c>
      <c r="F224" s="65">
        <v>11.87</v>
      </c>
    </row>
    <row r="225" spans="3:6">
      <c r="C225" s="19" t="s">
        <v>760</v>
      </c>
      <c r="D225" s="20" t="s">
        <v>761</v>
      </c>
      <c r="E225" t="s">
        <v>318</v>
      </c>
      <c r="F225" s="65">
        <v>9.52</v>
      </c>
    </row>
    <row r="226" spans="3:6">
      <c r="C226" s="19" t="s">
        <v>762</v>
      </c>
      <c r="D226" s="20" t="s">
        <v>763</v>
      </c>
      <c r="E226" t="s">
        <v>318</v>
      </c>
      <c r="F226" s="65">
        <v>9.41</v>
      </c>
    </row>
    <row r="227" spans="3:6">
      <c r="C227" s="19" t="s">
        <v>764</v>
      </c>
      <c r="D227" s="20" t="s">
        <v>765</v>
      </c>
      <c r="E227" t="s">
        <v>318</v>
      </c>
      <c r="F227" s="65">
        <v>9.43</v>
      </c>
    </row>
    <row r="228" spans="3:6">
      <c r="C228" s="19" t="s">
        <v>766</v>
      </c>
      <c r="D228" s="20" t="s">
        <v>767</v>
      </c>
      <c r="E228" t="s">
        <v>318</v>
      </c>
      <c r="F228" s="65">
        <v>10.029999999999999</v>
      </c>
    </row>
    <row r="229" spans="3:6">
      <c r="C229" s="19" t="s">
        <v>768</v>
      </c>
      <c r="D229" s="20" t="s">
        <v>769</v>
      </c>
      <c r="E229" t="s">
        <v>318</v>
      </c>
      <c r="F229" s="65">
        <v>7.36</v>
      </c>
    </row>
    <row r="230" spans="3:6">
      <c r="C230" s="19" t="s">
        <v>770</v>
      </c>
      <c r="D230" s="20" t="s">
        <v>771</v>
      </c>
      <c r="E230" t="s">
        <v>318</v>
      </c>
      <c r="F230" s="65">
        <v>11.87</v>
      </c>
    </row>
    <row r="231" spans="3:6">
      <c r="C231" s="19" t="s">
        <v>772</v>
      </c>
      <c r="D231" s="20" t="s">
        <v>773</v>
      </c>
      <c r="E231" t="s">
        <v>318</v>
      </c>
      <c r="F231" s="65">
        <v>9.76</v>
      </c>
    </row>
    <row r="232" spans="3:6">
      <c r="C232" s="19" t="s">
        <v>774</v>
      </c>
      <c r="D232" s="20" t="s">
        <v>775</v>
      </c>
      <c r="E232" t="s">
        <v>318</v>
      </c>
      <c r="F232" s="65">
        <v>8.17</v>
      </c>
    </row>
    <row r="233" spans="3:6">
      <c r="C233" s="19" t="s">
        <v>776</v>
      </c>
      <c r="D233" s="20" t="s">
        <v>777</v>
      </c>
      <c r="E233" t="s">
        <v>318</v>
      </c>
      <c r="F233" s="65">
        <v>9.06</v>
      </c>
    </row>
    <row r="234" spans="3:6">
      <c r="C234" s="19" t="s">
        <v>778</v>
      </c>
      <c r="D234" s="20" t="s">
        <v>779</v>
      </c>
      <c r="E234" t="s">
        <v>318</v>
      </c>
      <c r="F234" s="65">
        <v>10.46</v>
      </c>
    </row>
    <row r="235" spans="3:6">
      <c r="C235" s="19" t="s">
        <v>780</v>
      </c>
      <c r="D235" s="20" t="s">
        <v>781</v>
      </c>
      <c r="E235" t="s">
        <v>318</v>
      </c>
      <c r="F235" s="65">
        <v>11.87</v>
      </c>
    </row>
    <row r="236" spans="3:6">
      <c r="C236" s="19" t="s">
        <v>782</v>
      </c>
      <c r="D236" s="20" t="s">
        <v>783</v>
      </c>
      <c r="E236" t="s">
        <v>318</v>
      </c>
      <c r="F236" s="65">
        <v>8.1300000000000008</v>
      </c>
    </row>
    <row r="237" spans="3:6">
      <c r="C237" s="19" t="s">
        <v>784</v>
      </c>
      <c r="D237" s="20" t="s">
        <v>785</v>
      </c>
      <c r="E237" t="s">
        <v>318</v>
      </c>
      <c r="F237" s="65">
        <v>8.17</v>
      </c>
    </row>
    <row r="238" spans="3:6">
      <c r="C238" s="19" t="s">
        <v>786</v>
      </c>
      <c r="D238" s="20" t="s">
        <v>787</v>
      </c>
      <c r="E238" t="s">
        <v>318</v>
      </c>
      <c r="F238" s="65">
        <v>7.72</v>
      </c>
    </row>
    <row r="239" spans="3:6">
      <c r="C239" s="19" t="s">
        <v>788</v>
      </c>
      <c r="D239" s="20" t="s">
        <v>789</v>
      </c>
      <c r="E239" t="s">
        <v>318</v>
      </c>
      <c r="F239" s="65">
        <v>8.1</v>
      </c>
    </row>
    <row r="240" spans="3:6">
      <c r="C240" s="19" t="s">
        <v>790</v>
      </c>
      <c r="D240" s="20" t="s">
        <v>791</v>
      </c>
      <c r="E240" t="s">
        <v>313</v>
      </c>
      <c r="F240" s="65">
        <v>1.57</v>
      </c>
    </row>
    <row r="241" spans="3:6">
      <c r="C241" s="19" t="s">
        <v>792</v>
      </c>
      <c r="D241" s="20" t="s">
        <v>793</v>
      </c>
      <c r="E241" t="s">
        <v>318</v>
      </c>
      <c r="F241" s="65">
        <v>11.04</v>
      </c>
    </row>
    <row r="242" spans="3:6">
      <c r="C242" s="19" t="s">
        <v>794</v>
      </c>
      <c r="D242" s="20" t="s">
        <v>795</v>
      </c>
      <c r="E242" t="s">
        <v>313</v>
      </c>
      <c r="F242" s="65">
        <v>2.04</v>
      </c>
    </row>
    <row r="243" spans="3:6">
      <c r="C243" s="19" t="s">
        <v>796</v>
      </c>
      <c r="D243" s="20" t="s">
        <v>797</v>
      </c>
      <c r="E243" t="s">
        <v>313</v>
      </c>
      <c r="F243" s="65">
        <v>2.82</v>
      </c>
    </row>
    <row r="244" spans="3:6">
      <c r="C244" s="19" t="s">
        <v>798</v>
      </c>
      <c r="D244" s="20" t="s">
        <v>799</v>
      </c>
      <c r="E244" t="s">
        <v>313</v>
      </c>
      <c r="F244" s="65">
        <v>2.48</v>
      </c>
    </row>
    <row r="245" spans="3:6">
      <c r="C245" s="19" t="s">
        <v>800</v>
      </c>
      <c r="D245" s="20" t="s">
        <v>801</v>
      </c>
      <c r="E245" t="s">
        <v>318</v>
      </c>
      <c r="F245" s="65">
        <v>2.4500000000000002</v>
      </c>
    </row>
    <row r="246" spans="3:6">
      <c r="C246" s="19" t="s">
        <v>802</v>
      </c>
      <c r="D246" s="20" t="s">
        <v>803</v>
      </c>
      <c r="E246" t="s">
        <v>318</v>
      </c>
      <c r="F246" s="65">
        <v>3.1</v>
      </c>
    </row>
    <row r="247" spans="3:6">
      <c r="C247" s="19" t="s">
        <v>804</v>
      </c>
      <c r="D247" s="20" t="s">
        <v>805</v>
      </c>
      <c r="E247" t="s">
        <v>318</v>
      </c>
      <c r="F247" s="65">
        <v>2.64</v>
      </c>
    </row>
    <row r="248" spans="3:6">
      <c r="C248" s="19" t="s">
        <v>806</v>
      </c>
      <c r="D248" s="20" t="s">
        <v>807</v>
      </c>
      <c r="E248" t="s">
        <v>313</v>
      </c>
      <c r="F248" s="65">
        <v>8.56</v>
      </c>
    </row>
    <row r="249" spans="3:6">
      <c r="C249" s="19" t="s">
        <v>808</v>
      </c>
      <c r="D249" s="20" t="s">
        <v>809</v>
      </c>
      <c r="E249" t="s">
        <v>318</v>
      </c>
      <c r="F249" s="65">
        <v>16.510000000000002</v>
      </c>
    </row>
    <row r="250" spans="3:6">
      <c r="C250" s="19" t="s">
        <v>810</v>
      </c>
      <c r="D250" s="20" t="s">
        <v>811</v>
      </c>
      <c r="E250" t="s">
        <v>318</v>
      </c>
      <c r="F250" s="65">
        <v>6</v>
      </c>
    </row>
    <row r="251" spans="3:6">
      <c r="C251" s="19" t="s">
        <v>812</v>
      </c>
      <c r="D251" s="20" t="s">
        <v>813</v>
      </c>
      <c r="E251" t="s">
        <v>318</v>
      </c>
      <c r="F251" s="65">
        <v>6</v>
      </c>
    </row>
    <row r="252" spans="3:6">
      <c r="C252" s="19" t="s">
        <v>814</v>
      </c>
      <c r="D252" s="20" t="s">
        <v>815</v>
      </c>
      <c r="E252" t="s">
        <v>318</v>
      </c>
      <c r="F252" s="65">
        <v>6</v>
      </c>
    </row>
    <row r="253" spans="3:6">
      <c r="C253" s="19" t="s">
        <v>816</v>
      </c>
      <c r="D253" s="20" t="s">
        <v>817</v>
      </c>
      <c r="E253" t="s">
        <v>318</v>
      </c>
      <c r="F253" s="65">
        <v>6</v>
      </c>
    </row>
    <row r="254" spans="3:6">
      <c r="C254" s="19" t="s">
        <v>818</v>
      </c>
      <c r="D254" s="20" t="s">
        <v>819</v>
      </c>
      <c r="E254" t="s">
        <v>318</v>
      </c>
      <c r="F254" s="65">
        <v>43.06</v>
      </c>
    </row>
    <row r="255" spans="3:6">
      <c r="C255" s="19" t="s">
        <v>820</v>
      </c>
      <c r="D255" s="20" t="s">
        <v>821</v>
      </c>
      <c r="E255" t="s">
        <v>318</v>
      </c>
      <c r="F255" s="65">
        <v>1100</v>
      </c>
    </row>
    <row r="256" spans="3:6">
      <c r="C256" s="19" t="s">
        <v>822</v>
      </c>
      <c r="D256" s="20" t="s">
        <v>823</v>
      </c>
      <c r="E256" t="s">
        <v>318</v>
      </c>
      <c r="F256" s="65">
        <v>1245.2</v>
      </c>
    </row>
    <row r="257" spans="1:6">
      <c r="C257" s="19" t="s">
        <v>824</v>
      </c>
      <c r="D257" s="20" t="s">
        <v>825</v>
      </c>
      <c r="E257" t="s">
        <v>318</v>
      </c>
      <c r="F257" s="65">
        <v>350</v>
      </c>
    </row>
    <row r="258" spans="1:6">
      <c r="C258" s="19" t="s">
        <v>826</v>
      </c>
      <c r="D258" s="20" t="s">
        <v>827</v>
      </c>
      <c r="E258" t="s">
        <v>318</v>
      </c>
      <c r="F258" s="65">
        <v>21</v>
      </c>
    </row>
    <row r="259" spans="1:6">
      <c r="C259" s="19" t="s">
        <v>828</v>
      </c>
      <c r="D259" s="20" t="s">
        <v>829</v>
      </c>
      <c r="E259" t="s">
        <v>318</v>
      </c>
      <c r="F259" s="65">
        <v>101.4</v>
      </c>
    </row>
    <row r="260" spans="1:6">
      <c r="C260" s="19" t="s">
        <v>830</v>
      </c>
      <c r="D260" s="20" t="s">
        <v>831</v>
      </c>
      <c r="E260" t="s">
        <v>349</v>
      </c>
      <c r="F260" s="65">
        <v>10.1</v>
      </c>
    </row>
    <row r="261" spans="1:6">
      <c r="C261" s="19" t="s">
        <v>832</v>
      </c>
      <c r="D261" s="20" t="s">
        <v>833</v>
      </c>
      <c r="E261" t="s">
        <v>318</v>
      </c>
      <c r="F261" s="65">
        <v>6.13</v>
      </c>
    </row>
    <row r="262" spans="1:6">
      <c r="C262" s="19" t="s">
        <v>834</v>
      </c>
      <c r="D262" s="20" t="s">
        <v>835</v>
      </c>
      <c r="E262" t="s">
        <v>318</v>
      </c>
      <c r="F262" s="65">
        <v>2.29</v>
      </c>
    </row>
    <row r="263" spans="1:6">
      <c r="C263" s="19" t="s">
        <v>836</v>
      </c>
      <c r="D263" s="20" t="s">
        <v>837</v>
      </c>
      <c r="E263" t="s">
        <v>318</v>
      </c>
      <c r="F263" s="65">
        <v>8.9</v>
      </c>
    </row>
    <row r="264" spans="1:6">
      <c r="C264" s="19" t="s">
        <v>838</v>
      </c>
      <c r="D264" s="20" t="s">
        <v>839</v>
      </c>
      <c r="E264" t="s">
        <v>318</v>
      </c>
      <c r="F264" s="65">
        <v>5.37</v>
      </c>
    </row>
    <row r="265" spans="1:6">
      <c r="C265" s="19" t="s">
        <v>840</v>
      </c>
      <c r="D265" s="20" t="s">
        <v>841</v>
      </c>
      <c r="E265" t="s">
        <v>318</v>
      </c>
      <c r="F265" s="65">
        <v>28</v>
      </c>
    </row>
    <row r="266" spans="1:6">
      <c r="C266" s="19" t="s">
        <v>842</v>
      </c>
      <c r="D266" s="20" t="s">
        <v>843</v>
      </c>
      <c r="E266" t="s">
        <v>318</v>
      </c>
      <c r="F266" s="65">
        <v>42.5</v>
      </c>
    </row>
    <row r="267" spans="1:6">
      <c r="A267" s="66" t="s">
        <v>1153</v>
      </c>
      <c r="C267" s="19" t="s">
        <v>844</v>
      </c>
      <c r="D267" s="20" t="s">
        <v>845</v>
      </c>
      <c r="E267" t="s">
        <v>318</v>
      </c>
      <c r="F267" s="65">
        <v>14</v>
      </c>
    </row>
    <row r="268" spans="1:6">
      <c r="A268" s="66" t="s">
        <v>1153</v>
      </c>
      <c r="C268" s="19" t="s">
        <v>846</v>
      </c>
      <c r="D268" s="20" t="s">
        <v>847</v>
      </c>
      <c r="E268" t="s">
        <v>318</v>
      </c>
      <c r="F268" s="65">
        <v>3.47</v>
      </c>
    </row>
    <row r="269" spans="1:6">
      <c r="A269" s="66" t="s">
        <v>1153</v>
      </c>
      <c r="C269" s="19" t="s">
        <v>848</v>
      </c>
      <c r="D269" s="20" t="s">
        <v>849</v>
      </c>
      <c r="E269" t="s">
        <v>318</v>
      </c>
      <c r="F269" s="65">
        <v>4.2300000000000004</v>
      </c>
    </row>
    <row r="270" spans="1:6">
      <c r="A270" s="66" t="s">
        <v>1153</v>
      </c>
      <c r="C270" s="19" t="s">
        <v>850</v>
      </c>
      <c r="D270" s="20" t="s">
        <v>851</v>
      </c>
      <c r="E270" t="s">
        <v>318</v>
      </c>
      <c r="F270" s="65">
        <v>5.24</v>
      </c>
    </row>
    <row r="271" spans="1:6">
      <c r="A271" s="66" t="s">
        <v>1153</v>
      </c>
      <c r="C271" s="19" t="s">
        <v>852</v>
      </c>
      <c r="D271" s="20" t="s">
        <v>853</v>
      </c>
      <c r="E271" t="s">
        <v>318</v>
      </c>
      <c r="F271" s="65">
        <v>5.51</v>
      </c>
    </row>
    <row r="272" spans="1:6">
      <c r="A272" s="66" t="s">
        <v>1153</v>
      </c>
      <c r="C272" s="19" t="s">
        <v>854</v>
      </c>
      <c r="D272" s="20" t="s">
        <v>855</v>
      </c>
      <c r="E272" t="s">
        <v>318</v>
      </c>
      <c r="F272" s="65">
        <v>4.45</v>
      </c>
    </row>
    <row r="273" spans="1:6">
      <c r="A273" s="66" t="s">
        <v>1153</v>
      </c>
      <c r="C273" s="19" t="s">
        <v>856</v>
      </c>
      <c r="D273" s="20" t="s">
        <v>857</v>
      </c>
      <c r="E273" t="s">
        <v>318</v>
      </c>
      <c r="F273" s="65">
        <v>5.35</v>
      </c>
    </row>
    <row r="274" spans="1:6">
      <c r="A274" s="66" t="s">
        <v>1153</v>
      </c>
      <c r="C274" s="19" t="s">
        <v>858</v>
      </c>
      <c r="D274" s="20" t="s">
        <v>859</v>
      </c>
      <c r="E274" t="s">
        <v>318</v>
      </c>
      <c r="F274" s="65">
        <v>6.97</v>
      </c>
    </row>
    <row r="275" spans="1:6">
      <c r="A275" s="66" t="s">
        <v>1153</v>
      </c>
      <c r="C275" s="19" t="s">
        <v>860</v>
      </c>
      <c r="D275" s="20" t="s">
        <v>861</v>
      </c>
      <c r="E275" t="s">
        <v>318</v>
      </c>
      <c r="F275" s="65">
        <v>6.24</v>
      </c>
    </row>
    <row r="276" spans="1:6">
      <c r="A276" s="66" t="s">
        <v>1153</v>
      </c>
      <c r="C276" s="19" t="s">
        <v>862</v>
      </c>
      <c r="D276" s="20" t="s">
        <v>863</v>
      </c>
      <c r="E276" t="s">
        <v>318</v>
      </c>
      <c r="F276" s="65">
        <v>7.89</v>
      </c>
    </row>
    <row r="277" spans="1:6">
      <c r="A277" s="66" t="s">
        <v>1153</v>
      </c>
      <c r="C277" s="19" t="s">
        <v>864</v>
      </c>
      <c r="D277" s="20" t="s">
        <v>865</v>
      </c>
      <c r="E277" t="s">
        <v>318</v>
      </c>
      <c r="F277" s="65">
        <v>9.2100000000000009</v>
      </c>
    </row>
    <row r="278" spans="1:6">
      <c r="A278" s="66" t="s">
        <v>1153</v>
      </c>
      <c r="C278" s="19" t="s">
        <v>866</v>
      </c>
      <c r="D278" s="20" t="s">
        <v>867</v>
      </c>
      <c r="E278" t="s">
        <v>318</v>
      </c>
      <c r="F278" s="65">
        <v>6.89</v>
      </c>
    </row>
    <row r="279" spans="1:6">
      <c r="A279" s="66" t="s">
        <v>1153</v>
      </c>
      <c r="C279" s="19" t="s">
        <v>868</v>
      </c>
      <c r="D279" s="20" t="s">
        <v>869</v>
      </c>
      <c r="E279" t="s">
        <v>318</v>
      </c>
      <c r="F279" s="65">
        <v>9.7200000000000006</v>
      </c>
    </row>
    <row r="280" spans="1:6">
      <c r="A280" s="66" t="s">
        <v>1153</v>
      </c>
      <c r="C280" s="19" t="s">
        <v>870</v>
      </c>
      <c r="D280" s="20" t="s">
        <v>871</v>
      </c>
      <c r="E280" t="s">
        <v>318</v>
      </c>
      <c r="F280" s="65">
        <v>13.92</v>
      </c>
    </row>
    <row r="281" spans="1:6">
      <c r="A281" s="66" t="s">
        <v>1153</v>
      </c>
      <c r="C281" s="19" t="s">
        <v>872</v>
      </c>
      <c r="D281" s="20" t="s">
        <v>873</v>
      </c>
      <c r="E281" t="s">
        <v>318</v>
      </c>
      <c r="F281" s="65">
        <v>9.9499999999999993</v>
      </c>
    </row>
    <row r="282" spans="1:6">
      <c r="A282" s="66" t="s">
        <v>1153</v>
      </c>
      <c r="C282" s="19" t="s">
        <v>874</v>
      </c>
      <c r="D282" s="20" t="s">
        <v>875</v>
      </c>
      <c r="E282" t="s">
        <v>318</v>
      </c>
      <c r="F282" s="65">
        <v>16.77</v>
      </c>
    </row>
    <row r="283" spans="1:6">
      <c r="A283" s="66" t="s">
        <v>1153</v>
      </c>
      <c r="C283" s="19" t="s">
        <v>876</v>
      </c>
      <c r="D283" s="20" t="s">
        <v>877</v>
      </c>
      <c r="E283" t="s">
        <v>318</v>
      </c>
      <c r="F283" s="65">
        <v>25.53</v>
      </c>
    </row>
    <row r="284" spans="1:6">
      <c r="A284" s="66" t="s">
        <v>1153</v>
      </c>
      <c r="C284" s="19" t="s">
        <v>878</v>
      </c>
      <c r="D284" s="20" t="s">
        <v>879</v>
      </c>
      <c r="E284" t="s">
        <v>318</v>
      </c>
      <c r="F284" s="65">
        <v>27.28</v>
      </c>
    </row>
    <row r="285" spans="1:6">
      <c r="A285" s="66" t="s">
        <v>1153</v>
      </c>
      <c r="C285" s="19" t="s">
        <v>880</v>
      </c>
      <c r="D285" s="20" t="s">
        <v>881</v>
      </c>
      <c r="E285" t="s">
        <v>318</v>
      </c>
      <c r="F285" s="65">
        <v>31.98</v>
      </c>
    </row>
    <row r="286" spans="1:6">
      <c r="A286" s="66" t="s">
        <v>1153</v>
      </c>
      <c r="C286" s="19" t="s">
        <v>882</v>
      </c>
      <c r="D286" s="20" t="s">
        <v>883</v>
      </c>
      <c r="E286" t="s">
        <v>318</v>
      </c>
      <c r="F286" s="65">
        <v>38.4</v>
      </c>
    </row>
    <row r="287" spans="1:6">
      <c r="A287" s="66" t="s">
        <v>1153</v>
      </c>
      <c r="C287" s="19" t="s">
        <v>884</v>
      </c>
      <c r="D287" s="20" t="s">
        <v>885</v>
      </c>
      <c r="E287" t="s">
        <v>318</v>
      </c>
      <c r="F287" s="65">
        <v>57.13</v>
      </c>
    </row>
    <row r="288" spans="1:6">
      <c r="A288" s="66" t="s">
        <v>1153</v>
      </c>
      <c r="C288" s="19" t="s">
        <v>886</v>
      </c>
      <c r="D288" s="20" t="s">
        <v>887</v>
      </c>
      <c r="E288" t="s">
        <v>318</v>
      </c>
      <c r="F288" s="65">
        <v>281.74</v>
      </c>
    </row>
    <row r="289" spans="1:11">
      <c r="A289" s="66" t="s">
        <v>1153</v>
      </c>
      <c r="C289" s="19" t="s">
        <v>888</v>
      </c>
      <c r="D289" s="20" t="s">
        <v>889</v>
      </c>
      <c r="E289" t="s">
        <v>318</v>
      </c>
      <c r="F289" s="65">
        <v>256.47000000000003</v>
      </c>
    </row>
    <row r="290" spans="1:11">
      <c r="C290" s="19" t="s">
        <v>890</v>
      </c>
      <c r="D290" s="20" t="s">
        <v>891</v>
      </c>
      <c r="E290" t="s">
        <v>349</v>
      </c>
      <c r="F290" s="65">
        <v>6.04</v>
      </c>
    </row>
    <row r="291" spans="1:11">
      <c r="C291" s="19" t="s">
        <v>892</v>
      </c>
      <c r="D291" s="20" t="s">
        <v>893</v>
      </c>
      <c r="E291" t="s">
        <v>349</v>
      </c>
      <c r="F291" s="65">
        <v>7.12</v>
      </c>
    </row>
    <row r="292" spans="1:11">
      <c r="C292" s="19" t="s">
        <v>894</v>
      </c>
      <c r="D292" s="20" t="s">
        <v>895</v>
      </c>
      <c r="E292" t="s">
        <v>313</v>
      </c>
      <c r="F292" s="65">
        <v>6.21</v>
      </c>
    </row>
    <row r="293" spans="1:11">
      <c r="A293" s="66" t="s">
        <v>1153</v>
      </c>
      <c r="B293" t="str">
        <f t="shared" ref="B293:B321" si="0">K293&amp;J293&amp;G293&amp;I293</f>
        <v>PARARĘKAWY Z FAŁDĄ104</v>
      </c>
      <c r="C293" s="19" t="s">
        <v>896</v>
      </c>
      <c r="D293" s="20" t="s">
        <v>897</v>
      </c>
      <c r="E293" t="s">
        <v>313</v>
      </c>
      <c r="F293" s="65">
        <v>32.82</v>
      </c>
      <c r="G293">
        <v>10</v>
      </c>
      <c r="H293">
        <v>10000</v>
      </c>
      <c r="I293">
        <v>4</v>
      </c>
      <c r="J293" t="s">
        <v>1145</v>
      </c>
      <c r="K293" t="s">
        <v>341</v>
      </c>
    </row>
    <row r="294" spans="1:11">
      <c r="A294" s="66" t="s">
        <v>1153</v>
      </c>
      <c r="B294" t="str">
        <f t="shared" si="0"/>
        <v>PARARĘKAWY Z FAŁDĄ155</v>
      </c>
      <c r="C294" s="19" t="s">
        <v>898</v>
      </c>
      <c r="D294" s="20" t="s">
        <v>899</v>
      </c>
      <c r="E294" t="s">
        <v>313</v>
      </c>
      <c r="F294" s="65">
        <v>46.68</v>
      </c>
      <c r="G294">
        <v>15</v>
      </c>
      <c r="H294">
        <v>10000</v>
      </c>
      <c r="I294">
        <v>5</v>
      </c>
      <c r="J294" t="s">
        <v>1145</v>
      </c>
      <c r="K294" t="s">
        <v>341</v>
      </c>
    </row>
    <row r="295" spans="1:11">
      <c r="A295" s="66" t="s">
        <v>1153</v>
      </c>
      <c r="B295" t="str">
        <f t="shared" si="0"/>
        <v>PARARĘKAWY Z FAŁDĄ205</v>
      </c>
      <c r="C295" s="19" t="s">
        <v>900</v>
      </c>
      <c r="D295" s="20" t="s">
        <v>901</v>
      </c>
      <c r="E295" t="s">
        <v>313</v>
      </c>
      <c r="F295" s="65">
        <v>57.09</v>
      </c>
      <c r="G295">
        <v>20</v>
      </c>
      <c r="H295">
        <v>10000</v>
      </c>
      <c r="I295">
        <v>5</v>
      </c>
      <c r="J295" t="s">
        <v>1145</v>
      </c>
      <c r="K295" t="s">
        <v>341</v>
      </c>
    </row>
    <row r="296" spans="1:11">
      <c r="A296" s="66" t="s">
        <v>1153</v>
      </c>
      <c r="B296" t="str">
        <f t="shared" si="0"/>
        <v>PARARĘKAWY Z FAŁDĄ388</v>
      </c>
      <c r="C296" s="19" t="s">
        <v>902</v>
      </c>
      <c r="D296" s="20" t="s">
        <v>903</v>
      </c>
      <c r="E296" t="s">
        <v>313</v>
      </c>
      <c r="F296" s="65">
        <v>104.89</v>
      </c>
      <c r="G296">
        <v>38</v>
      </c>
      <c r="H296">
        <v>10000</v>
      </c>
      <c r="I296">
        <v>8</v>
      </c>
      <c r="J296" t="s">
        <v>1145</v>
      </c>
      <c r="K296" t="s">
        <v>341</v>
      </c>
    </row>
    <row r="297" spans="1:11">
      <c r="A297" s="66" t="s">
        <v>1153</v>
      </c>
      <c r="B297" t="str">
        <f t="shared" si="0"/>
        <v>PARARĘKAWY Z FAŁDĄ429</v>
      </c>
      <c r="C297" s="19" t="s">
        <v>904</v>
      </c>
      <c r="D297" s="20" t="s">
        <v>905</v>
      </c>
      <c r="E297" t="s">
        <v>313</v>
      </c>
      <c r="F297" s="65">
        <v>111.6</v>
      </c>
      <c r="G297">
        <v>42</v>
      </c>
      <c r="H297">
        <v>10000</v>
      </c>
      <c r="I297">
        <v>9</v>
      </c>
      <c r="J297" t="s">
        <v>1145</v>
      </c>
      <c r="K297" t="s">
        <v>341</v>
      </c>
    </row>
    <row r="298" spans="1:11">
      <c r="A298" s="66" t="s">
        <v>1153</v>
      </c>
      <c r="B298" t="str">
        <f t="shared" si="0"/>
        <v>PARARĘKAWY PŁASKIE50,1</v>
      </c>
      <c r="C298" s="19" t="s">
        <v>906</v>
      </c>
      <c r="D298" s="20" t="s">
        <v>907</v>
      </c>
      <c r="E298" t="s">
        <v>313</v>
      </c>
      <c r="F298" s="65">
        <v>13.96</v>
      </c>
      <c r="G298">
        <v>5</v>
      </c>
      <c r="H298">
        <v>10000</v>
      </c>
      <c r="I298">
        <v>0.1</v>
      </c>
      <c r="J298" t="s">
        <v>1146</v>
      </c>
      <c r="K298" t="s">
        <v>341</v>
      </c>
    </row>
    <row r="299" spans="1:11">
      <c r="A299" s="66" t="s">
        <v>1153</v>
      </c>
      <c r="B299" t="str">
        <f t="shared" si="0"/>
        <v>PARARĘKAWY PŁASKIE250,1</v>
      </c>
      <c r="C299" s="19" t="s">
        <v>908</v>
      </c>
      <c r="D299" s="20" t="s">
        <v>909</v>
      </c>
      <c r="E299" t="s">
        <v>313</v>
      </c>
      <c r="F299" s="65">
        <v>99.87</v>
      </c>
      <c r="G299">
        <v>25</v>
      </c>
      <c r="H299">
        <v>10000</v>
      </c>
      <c r="I299">
        <v>0.1</v>
      </c>
      <c r="J299" t="s">
        <v>1146</v>
      </c>
      <c r="K299" t="s">
        <v>341</v>
      </c>
    </row>
    <row r="300" spans="1:11">
      <c r="A300" s="66" t="s">
        <v>1153</v>
      </c>
      <c r="B300" t="str">
        <f t="shared" si="0"/>
        <v>PARARĘKAWY PŁASKIE320,1</v>
      </c>
      <c r="C300" s="19" t="s">
        <v>910</v>
      </c>
      <c r="D300" s="20" t="s">
        <v>911</v>
      </c>
      <c r="E300" t="s">
        <v>313</v>
      </c>
      <c r="F300" s="65">
        <v>77.47</v>
      </c>
      <c r="G300">
        <v>32</v>
      </c>
      <c r="H300">
        <v>10000</v>
      </c>
      <c r="I300">
        <v>0.1</v>
      </c>
      <c r="J300" t="s">
        <v>1146</v>
      </c>
      <c r="K300" t="s">
        <v>341</v>
      </c>
    </row>
    <row r="301" spans="1:11">
      <c r="A301" s="66" t="s">
        <v>1153</v>
      </c>
      <c r="B301" t="str">
        <f t="shared" si="0"/>
        <v>PARARĘKAWY PŁASKIE420,1</v>
      </c>
      <c r="C301" s="19" t="s">
        <v>912</v>
      </c>
      <c r="D301" s="20" t="s">
        <v>913</v>
      </c>
      <c r="E301" t="s">
        <v>313</v>
      </c>
      <c r="F301" s="65">
        <v>152.08000000000001</v>
      </c>
      <c r="G301">
        <v>42</v>
      </c>
      <c r="H301">
        <v>10000</v>
      </c>
      <c r="I301">
        <v>0.1</v>
      </c>
      <c r="J301" t="s">
        <v>1146</v>
      </c>
      <c r="K301" t="s">
        <v>341</v>
      </c>
    </row>
    <row r="302" spans="1:11">
      <c r="A302" s="66" t="s">
        <v>1153</v>
      </c>
      <c r="B302" t="str">
        <f t="shared" si="0"/>
        <v>PARARĘKAWY PŁASKIE50,1</v>
      </c>
      <c r="C302" s="19" t="s">
        <v>914</v>
      </c>
      <c r="D302" s="20" t="s">
        <v>915</v>
      </c>
      <c r="E302" t="s">
        <v>313</v>
      </c>
      <c r="F302" s="65">
        <v>20.79</v>
      </c>
      <c r="G302">
        <v>5</v>
      </c>
      <c r="H302">
        <v>20000</v>
      </c>
      <c r="I302">
        <v>0.1</v>
      </c>
      <c r="J302" t="s">
        <v>1146</v>
      </c>
      <c r="K302" t="s">
        <v>341</v>
      </c>
    </row>
    <row r="303" spans="1:11">
      <c r="A303" s="66" t="s">
        <v>1153</v>
      </c>
      <c r="B303" t="str">
        <f t="shared" si="0"/>
        <v>PARARĘKAWY PŁASKIE7,50,1</v>
      </c>
      <c r="C303" s="19" t="s">
        <v>916</v>
      </c>
      <c r="D303" s="20" t="s">
        <v>917</v>
      </c>
      <c r="E303" t="s">
        <v>313</v>
      </c>
      <c r="F303" s="65">
        <v>31.96</v>
      </c>
      <c r="G303">
        <v>7.5</v>
      </c>
      <c r="H303">
        <v>20000</v>
      </c>
      <c r="I303">
        <v>0.1</v>
      </c>
      <c r="J303" t="s">
        <v>1146</v>
      </c>
      <c r="K303" t="s">
        <v>341</v>
      </c>
    </row>
    <row r="304" spans="1:11">
      <c r="A304" s="66" t="s">
        <v>1153</v>
      </c>
      <c r="B304" t="str">
        <f t="shared" si="0"/>
        <v>PARARĘKAWY PŁASKIE100,1</v>
      </c>
      <c r="C304" s="19" t="s">
        <v>918</v>
      </c>
      <c r="D304" s="20" t="s">
        <v>919</v>
      </c>
      <c r="E304" t="s">
        <v>313</v>
      </c>
      <c r="F304" s="65">
        <v>40.28</v>
      </c>
      <c r="G304">
        <v>10</v>
      </c>
      <c r="H304">
        <v>20000</v>
      </c>
      <c r="I304">
        <v>0.1</v>
      </c>
      <c r="J304" t="s">
        <v>1146</v>
      </c>
      <c r="K304" t="s">
        <v>341</v>
      </c>
    </row>
    <row r="305" spans="1:11">
      <c r="A305" s="66" t="s">
        <v>1153</v>
      </c>
      <c r="B305" t="str">
        <f t="shared" si="0"/>
        <v>PARARĘKAWY PŁASKIE120,1</v>
      </c>
      <c r="C305" s="19" t="s">
        <v>920</v>
      </c>
      <c r="D305" s="20" t="s">
        <v>921</v>
      </c>
      <c r="E305" t="s">
        <v>313</v>
      </c>
      <c r="F305" s="65">
        <v>56.26</v>
      </c>
      <c r="G305">
        <v>12</v>
      </c>
      <c r="H305">
        <v>20000</v>
      </c>
      <c r="I305">
        <v>0.1</v>
      </c>
      <c r="J305" t="s">
        <v>1146</v>
      </c>
      <c r="K305" t="s">
        <v>341</v>
      </c>
    </row>
    <row r="306" spans="1:11">
      <c r="A306" s="66" t="s">
        <v>1153</v>
      </c>
      <c r="B306" t="str">
        <f t="shared" si="0"/>
        <v>PARARĘKAWY PŁASKIE150,1</v>
      </c>
      <c r="C306" s="19" t="s">
        <v>922</v>
      </c>
      <c r="D306" s="20" t="s">
        <v>923</v>
      </c>
      <c r="E306" t="s">
        <v>313</v>
      </c>
      <c r="F306" s="65">
        <v>58.64</v>
      </c>
      <c r="G306">
        <v>15</v>
      </c>
      <c r="H306">
        <v>20000</v>
      </c>
      <c r="I306">
        <v>0.1</v>
      </c>
      <c r="J306" t="s">
        <v>1146</v>
      </c>
      <c r="K306" t="s">
        <v>341</v>
      </c>
    </row>
    <row r="307" spans="1:11">
      <c r="A307" s="66" t="s">
        <v>1153</v>
      </c>
      <c r="B307" t="str">
        <f t="shared" si="0"/>
        <v>PARARĘKAWY PŁASKIE200,1</v>
      </c>
      <c r="C307" s="19" t="s">
        <v>924</v>
      </c>
      <c r="D307" s="20" t="s">
        <v>925</v>
      </c>
      <c r="E307" t="s">
        <v>313</v>
      </c>
      <c r="F307" s="65">
        <v>76.709999999999994</v>
      </c>
      <c r="G307">
        <v>20</v>
      </c>
      <c r="H307">
        <v>20000</v>
      </c>
      <c r="I307">
        <v>0.1</v>
      </c>
      <c r="J307" t="s">
        <v>1146</v>
      </c>
      <c r="K307" t="s">
        <v>341</v>
      </c>
    </row>
    <row r="308" spans="1:11">
      <c r="A308" s="66" t="s">
        <v>1153</v>
      </c>
      <c r="B308" t="str">
        <f t="shared" si="0"/>
        <v>PARARĘKAWY PŁASKIE250,1</v>
      </c>
      <c r="C308" s="19" t="s">
        <v>926</v>
      </c>
      <c r="D308" s="20" t="s">
        <v>927</v>
      </c>
      <c r="E308" t="s">
        <v>313</v>
      </c>
      <c r="F308" s="65">
        <v>102.02</v>
      </c>
      <c r="G308">
        <v>25</v>
      </c>
      <c r="H308">
        <v>20000</v>
      </c>
      <c r="I308">
        <v>0.1</v>
      </c>
      <c r="J308" t="s">
        <v>1146</v>
      </c>
      <c r="K308" t="s">
        <v>341</v>
      </c>
    </row>
    <row r="309" spans="1:11">
      <c r="A309" s="66" t="s">
        <v>1153</v>
      </c>
      <c r="B309" t="str">
        <f t="shared" si="0"/>
        <v>PARARĘKAWY PŁASKIE300,1</v>
      </c>
      <c r="C309" s="19" t="s">
        <v>928</v>
      </c>
      <c r="D309" s="20" t="s">
        <v>929</v>
      </c>
      <c r="E309" t="s">
        <v>313</v>
      </c>
      <c r="F309" s="65">
        <v>106.94</v>
      </c>
      <c r="G309">
        <v>30</v>
      </c>
      <c r="H309">
        <v>20000</v>
      </c>
      <c r="I309">
        <v>0.1</v>
      </c>
      <c r="J309" t="s">
        <v>1146</v>
      </c>
      <c r="K309" t="s">
        <v>341</v>
      </c>
    </row>
    <row r="310" spans="1:11">
      <c r="A310" s="66" t="s">
        <v>1153</v>
      </c>
      <c r="B310" t="str">
        <f t="shared" si="0"/>
        <v>PARARĘKAWY PŁASKIE380,1</v>
      </c>
      <c r="C310" s="19" t="s">
        <v>930</v>
      </c>
      <c r="D310" s="20" t="s">
        <v>931</v>
      </c>
      <c r="E310" t="s">
        <v>313</v>
      </c>
      <c r="F310" s="65">
        <v>133.66999999999999</v>
      </c>
      <c r="G310">
        <v>38</v>
      </c>
      <c r="H310">
        <v>20000</v>
      </c>
      <c r="I310">
        <v>0.1</v>
      </c>
      <c r="J310" t="s">
        <v>1146</v>
      </c>
      <c r="K310" t="s">
        <v>341</v>
      </c>
    </row>
    <row r="311" spans="1:11">
      <c r="A311" s="66" t="s">
        <v>1153</v>
      </c>
      <c r="B311" t="str">
        <f t="shared" si="0"/>
        <v>PARARĘKAWY PŁASKIE500,1</v>
      </c>
      <c r="C311" s="19" t="s">
        <v>932</v>
      </c>
      <c r="D311" s="20" t="s">
        <v>933</v>
      </c>
      <c r="E311" t="s">
        <v>313</v>
      </c>
      <c r="F311" s="65">
        <v>213.24</v>
      </c>
      <c r="G311">
        <v>50</v>
      </c>
      <c r="H311">
        <v>20000</v>
      </c>
      <c r="I311">
        <v>0.1</v>
      </c>
      <c r="J311" t="s">
        <v>1146</v>
      </c>
      <c r="K311" t="s">
        <v>341</v>
      </c>
    </row>
    <row r="312" spans="1:11">
      <c r="A312" s="66" t="s">
        <v>1153</v>
      </c>
      <c r="B312" t="str">
        <f t="shared" si="0"/>
        <v>PARARĘKAWY PŁASKIE420,1</v>
      </c>
      <c r="C312" s="19" t="s">
        <v>934</v>
      </c>
      <c r="D312" s="20" t="s">
        <v>935</v>
      </c>
      <c r="E312" t="s">
        <v>313</v>
      </c>
      <c r="F312" s="65">
        <v>286</v>
      </c>
      <c r="G312">
        <v>42</v>
      </c>
      <c r="H312">
        <v>20000</v>
      </c>
      <c r="I312">
        <v>0.1</v>
      </c>
      <c r="J312" t="s">
        <v>1146</v>
      </c>
      <c r="K312" t="s">
        <v>341</v>
      </c>
    </row>
    <row r="313" spans="1:11">
      <c r="A313" s="66" t="s">
        <v>1153</v>
      </c>
      <c r="B313" t="str">
        <f>K313&amp;J313&amp;G313&amp;I313</f>
        <v>PLAZMARĘKAWY TYVEK7,50,1</v>
      </c>
      <c r="C313" s="19" t="s">
        <v>936</v>
      </c>
      <c r="D313" s="20" t="s">
        <v>937</v>
      </c>
      <c r="E313" t="s">
        <v>313</v>
      </c>
      <c r="F313" s="65">
        <v>73.7</v>
      </c>
      <c r="G313">
        <v>7.5</v>
      </c>
      <c r="H313">
        <v>10000</v>
      </c>
      <c r="I313">
        <v>0.1</v>
      </c>
      <c r="J313" s="16" t="s">
        <v>1150</v>
      </c>
      <c r="K313" t="s">
        <v>1076</v>
      </c>
    </row>
    <row r="314" spans="1:11">
      <c r="A314" s="66" t="s">
        <v>1153</v>
      </c>
      <c r="B314" t="str">
        <f t="shared" si="0"/>
        <v>PLAZMARĘKAWY TYVEK100,1</v>
      </c>
      <c r="C314" s="19" t="s">
        <v>938</v>
      </c>
      <c r="D314" s="20" t="s">
        <v>939</v>
      </c>
      <c r="E314" t="s">
        <v>313</v>
      </c>
      <c r="F314" s="65">
        <v>90.02</v>
      </c>
      <c r="G314">
        <v>10</v>
      </c>
      <c r="H314">
        <v>10000</v>
      </c>
      <c r="I314">
        <v>0.1</v>
      </c>
      <c r="J314" s="16" t="s">
        <v>1150</v>
      </c>
      <c r="K314" t="s">
        <v>1076</v>
      </c>
    </row>
    <row r="315" spans="1:11">
      <c r="A315" s="66" t="s">
        <v>1153</v>
      </c>
      <c r="B315" t="str">
        <f t="shared" si="0"/>
        <v>PLAZMARĘKAWY TYVEK150,1</v>
      </c>
      <c r="C315" s="19" t="s">
        <v>940</v>
      </c>
      <c r="D315" s="20" t="s">
        <v>941</v>
      </c>
      <c r="E315" t="s">
        <v>313</v>
      </c>
      <c r="F315" s="65">
        <v>128.06</v>
      </c>
      <c r="G315">
        <v>15</v>
      </c>
      <c r="H315">
        <v>10000</v>
      </c>
      <c r="I315">
        <v>0.1</v>
      </c>
      <c r="J315" s="16" t="s">
        <v>1150</v>
      </c>
      <c r="K315" t="s">
        <v>1076</v>
      </c>
    </row>
    <row r="316" spans="1:11">
      <c r="A316" s="66" t="s">
        <v>1153</v>
      </c>
      <c r="B316" t="str">
        <f t="shared" si="0"/>
        <v>PLAZMARĘKAWY TYVEK200,1</v>
      </c>
      <c r="C316" s="19" t="s">
        <v>942</v>
      </c>
      <c r="D316" s="20" t="s">
        <v>943</v>
      </c>
      <c r="E316" t="s">
        <v>313</v>
      </c>
      <c r="F316" s="65">
        <v>169.54</v>
      </c>
      <c r="G316">
        <v>20</v>
      </c>
      <c r="H316">
        <v>10000</v>
      </c>
      <c r="I316">
        <v>0.1</v>
      </c>
      <c r="J316" s="16" t="s">
        <v>1150</v>
      </c>
      <c r="K316" t="s">
        <v>1076</v>
      </c>
    </row>
    <row r="317" spans="1:11">
      <c r="A317" s="66" t="s">
        <v>1153</v>
      </c>
      <c r="B317" t="str">
        <f t="shared" si="0"/>
        <v>PLAZMARĘKAWY TYVEK250,1</v>
      </c>
      <c r="C317" s="19" t="s">
        <v>944</v>
      </c>
      <c r="D317" s="20" t="s">
        <v>945</v>
      </c>
      <c r="E317" t="s">
        <v>313</v>
      </c>
      <c r="F317" s="65">
        <v>220.21</v>
      </c>
      <c r="G317">
        <v>25</v>
      </c>
      <c r="H317">
        <v>10000</v>
      </c>
      <c r="I317">
        <v>0.1</v>
      </c>
      <c r="J317" s="16" t="s">
        <v>1150</v>
      </c>
      <c r="K317" t="s">
        <v>1076</v>
      </c>
    </row>
    <row r="318" spans="1:11">
      <c r="A318" s="66" t="s">
        <v>1153</v>
      </c>
      <c r="B318" t="str">
        <f t="shared" si="0"/>
        <v>PLAZMARĘKAWY TYVEK350,1</v>
      </c>
      <c r="C318" s="19" t="s">
        <v>946</v>
      </c>
      <c r="D318" s="20" t="s">
        <v>947</v>
      </c>
      <c r="E318" t="s">
        <v>313</v>
      </c>
      <c r="F318" s="65">
        <v>307.57</v>
      </c>
      <c r="G318">
        <v>35</v>
      </c>
      <c r="H318">
        <v>10000</v>
      </c>
      <c r="I318">
        <v>0.1</v>
      </c>
      <c r="J318" s="16" t="s">
        <v>1150</v>
      </c>
      <c r="K318" t="s">
        <v>1076</v>
      </c>
    </row>
    <row r="319" spans="1:11">
      <c r="A319" s="66" t="s">
        <v>1153</v>
      </c>
      <c r="B319" t="str">
        <f t="shared" si="0"/>
        <v>PLAZMARĘKAWY TYVEK420,1</v>
      </c>
      <c r="C319" s="19" t="s">
        <v>948</v>
      </c>
      <c r="D319" s="20" t="s">
        <v>949</v>
      </c>
      <c r="E319" t="s">
        <v>313</v>
      </c>
      <c r="F319" s="65">
        <v>372.81</v>
      </c>
      <c r="G319">
        <v>42</v>
      </c>
      <c r="H319">
        <v>10000</v>
      </c>
      <c r="I319">
        <v>0.1</v>
      </c>
      <c r="J319" s="16" t="s">
        <v>1150</v>
      </c>
      <c r="K319" t="s">
        <v>1076</v>
      </c>
    </row>
    <row r="320" spans="1:11">
      <c r="A320" s="66" t="s">
        <v>1153</v>
      </c>
      <c r="B320" t="str">
        <f t="shared" si="0"/>
        <v>PLAZMARĘKAWY TYVEK500,1</v>
      </c>
      <c r="C320" s="19" t="s">
        <v>950</v>
      </c>
      <c r="D320" s="20" t="s">
        <v>951</v>
      </c>
      <c r="E320" t="s">
        <v>313</v>
      </c>
      <c r="F320" s="65">
        <v>468.88</v>
      </c>
      <c r="G320">
        <v>50</v>
      </c>
      <c r="H320">
        <v>10000</v>
      </c>
      <c r="I320">
        <v>0.1</v>
      </c>
      <c r="J320" s="16" t="s">
        <v>1150</v>
      </c>
      <c r="K320" t="s">
        <v>1076</v>
      </c>
    </row>
    <row r="321" spans="1:13">
      <c r="A321" s="66" t="s">
        <v>1153</v>
      </c>
      <c r="B321" t="str">
        <f t="shared" si="0"/>
        <v>PLAZMARĘKAWY TYVEK300,1</v>
      </c>
      <c r="C321" s="19" t="s">
        <v>952</v>
      </c>
      <c r="D321" s="20" t="s">
        <v>953</v>
      </c>
      <c r="E321" t="s">
        <v>313</v>
      </c>
      <c r="F321" s="65">
        <v>250.35</v>
      </c>
      <c r="G321">
        <v>30</v>
      </c>
      <c r="H321">
        <v>10000</v>
      </c>
      <c r="I321">
        <v>0.1</v>
      </c>
      <c r="J321" s="16" t="s">
        <v>1150</v>
      </c>
      <c r="K321" t="s">
        <v>1076</v>
      </c>
    </row>
    <row r="322" spans="1:13">
      <c r="A322" s="66" t="s">
        <v>1153</v>
      </c>
      <c r="C322" s="60" t="s">
        <v>954</v>
      </c>
      <c r="D322" s="20" t="s">
        <v>955</v>
      </c>
      <c r="E322" t="s">
        <v>318</v>
      </c>
      <c r="F322" s="65">
        <v>116.35</v>
      </c>
      <c r="G322">
        <v>30</v>
      </c>
      <c r="H322">
        <f>G322</f>
        <v>30</v>
      </c>
      <c r="J322" s="16" t="s">
        <v>1147</v>
      </c>
      <c r="K322" t="s">
        <v>341</v>
      </c>
      <c r="L322" s="51">
        <f>MID(D322,SEARCH(" A",D322)+2,4)/1</f>
        <v>2000</v>
      </c>
      <c r="M322" s="64">
        <f>F322/L322</f>
        <v>5.8174999999999998E-2</v>
      </c>
    </row>
    <row r="323" spans="1:13">
      <c r="A323" s="66" t="s">
        <v>1153</v>
      </c>
      <c r="C323" s="60" t="s">
        <v>956</v>
      </c>
      <c r="D323" s="20" t="s">
        <v>957</v>
      </c>
      <c r="E323" t="s">
        <v>318</v>
      </c>
      <c r="F323" s="65">
        <v>69.400000000000006</v>
      </c>
      <c r="G323">
        <v>50</v>
      </c>
      <c r="H323">
        <f t="shared" ref="H323:H339" si="1">G323</f>
        <v>50</v>
      </c>
      <c r="J323" t="s">
        <v>1147</v>
      </c>
      <c r="K323" t="s">
        <v>341</v>
      </c>
      <c r="L323" s="51">
        <f t="shared" ref="L323:L339" si="2">MID(D323,SEARCH(" A",D323)+2,4)/1</f>
        <v>500</v>
      </c>
      <c r="M323" s="64">
        <f t="shared" ref="M323:M339" si="3">F323/L323</f>
        <v>0.13880000000000001</v>
      </c>
    </row>
    <row r="324" spans="1:13">
      <c r="A324" s="66" t="s">
        <v>1153</v>
      </c>
      <c r="C324" s="60" t="s">
        <v>958</v>
      </c>
      <c r="D324" s="20" t="s">
        <v>959</v>
      </c>
      <c r="E324" t="s">
        <v>318</v>
      </c>
      <c r="F324" s="65">
        <v>105.43</v>
      </c>
      <c r="G324">
        <v>60</v>
      </c>
      <c r="H324">
        <f t="shared" si="1"/>
        <v>60</v>
      </c>
      <c r="J324" t="s">
        <v>1147</v>
      </c>
      <c r="K324" t="s">
        <v>341</v>
      </c>
      <c r="L324" s="51">
        <f t="shared" si="2"/>
        <v>500</v>
      </c>
      <c r="M324" s="64">
        <f t="shared" si="3"/>
        <v>0.21086000000000002</v>
      </c>
    </row>
    <row r="325" spans="1:13">
      <c r="A325" s="66" t="s">
        <v>1153</v>
      </c>
      <c r="C325" s="60" t="s">
        <v>960</v>
      </c>
      <c r="D325" s="20" t="s">
        <v>961</v>
      </c>
      <c r="E325" t="s">
        <v>318</v>
      </c>
      <c r="F325" s="65">
        <v>85</v>
      </c>
      <c r="G325">
        <v>75</v>
      </c>
      <c r="H325">
        <f t="shared" si="1"/>
        <v>75</v>
      </c>
      <c r="J325" t="s">
        <v>1147</v>
      </c>
      <c r="K325" t="s">
        <v>341</v>
      </c>
      <c r="L325" s="51">
        <f t="shared" si="2"/>
        <v>250</v>
      </c>
      <c r="M325" s="64">
        <f t="shared" si="3"/>
        <v>0.34</v>
      </c>
    </row>
    <row r="326" spans="1:13">
      <c r="A326" s="66" t="s">
        <v>1153</v>
      </c>
      <c r="C326" s="60" t="s">
        <v>962</v>
      </c>
      <c r="D326" s="20" t="s">
        <v>963</v>
      </c>
      <c r="E326" t="s">
        <v>318</v>
      </c>
      <c r="F326" s="65">
        <v>146.84</v>
      </c>
      <c r="G326">
        <v>100</v>
      </c>
      <c r="H326">
        <f t="shared" si="1"/>
        <v>100</v>
      </c>
      <c r="J326" t="s">
        <v>1147</v>
      </c>
      <c r="K326" t="s">
        <v>341</v>
      </c>
      <c r="L326" s="51">
        <f t="shared" si="2"/>
        <v>250</v>
      </c>
      <c r="M326" s="64">
        <f t="shared" si="3"/>
        <v>0.58735999999999999</v>
      </c>
    </row>
    <row r="327" spans="1:13">
      <c r="A327" s="66" t="s">
        <v>1153</v>
      </c>
      <c r="C327" s="60" t="s">
        <v>964</v>
      </c>
      <c r="D327" s="20" t="s">
        <v>965</v>
      </c>
      <c r="E327" t="s">
        <v>318</v>
      </c>
      <c r="F327" s="65">
        <v>86.97</v>
      </c>
      <c r="G327">
        <v>120</v>
      </c>
      <c r="H327">
        <f t="shared" si="1"/>
        <v>120</v>
      </c>
      <c r="J327" t="s">
        <v>1147</v>
      </c>
      <c r="K327" t="s">
        <v>341</v>
      </c>
      <c r="L327" s="51">
        <f t="shared" si="2"/>
        <v>100</v>
      </c>
      <c r="M327" s="64">
        <f t="shared" si="3"/>
        <v>0.86970000000000003</v>
      </c>
    </row>
    <row r="328" spans="1:13">
      <c r="A328" s="66" t="s">
        <v>1153</v>
      </c>
      <c r="C328" s="61" t="s">
        <v>966</v>
      </c>
      <c r="D328" s="20" t="s">
        <v>967</v>
      </c>
      <c r="E328" t="s">
        <v>318</v>
      </c>
      <c r="F328" s="65">
        <v>76.88</v>
      </c>
      <c r="G328">
        <v>50</v>
      </c>
      <c r="H328">
        <f t="shared" si="1"/>
        <v>50</v>
      </c>
      <c r="J328" t="s">
        <v>1147</v>
      </c>
      <c r="K328" t="s">
        <v>341</v>
      </c>
      <c r="L328" s="51">
        <f t="shared" si="2"/>
        <v>500</v>
      </c>
      <c r="M328" s="64">
        <f t="shared" si="3"/>
        <v>0.15375999999999998</v>
      </c>
    </row>
    <row r="329" spans="1:13">
      <c r="A329" s="66" t="s">
        <v>1153</v>
      </c>
      <c r="C329" s="61" t="s">
        <v>968</v>
      </c>
      <c r="D329" s="20" t="s">
        <v>969</v>
      </c>
      <c r="E329" t="s">
        <v>318</v>
      </c>
      <c r="F329" s="65">
        <v>103.62</v>
      </c>
      <c r="G329">
        <v>60</v>
      </c>
      <c r="H329">
        <f t="shared" si="1"/>
        <v>60</v>
      </c>
      <c r="J329" t="s">
        <v>1147</v>
      </c>
      <c r="K329" t="s">
        <v>341</v>
      </c>
      <c r="L329" s="51">
        <f t="shared" si="2"/>
        <v>500</v>
      </c>
      <c r="M329" s="64">
        <f t="shared" si="3"/>
        <v>0.20724000000000001</v>
      </c>
    </row>
    <row r="330" spans="1:13">
      <c r="A330" s="66" t="s">
        <v>1153</v>
      </c>
      <c r="C330" s="61" t="s">
        <v>970</v>
      </c>
      <c r="D330" s="20" t="s">
        <v>971</v>
      </c>
      <c r="E330" t="s">
        <v>318</v>
      </c>
      <c r="F330" s="65">
        <v>82.39</v>
      </c>
      <c r="G330">
        <v>75</v>
      </c>
      <c r="H330">
        <f t="shared" si="1"/>
        <v>75</v>
      </c>
      <c r="J330" t="s">
        <v>1147</v>
      </c>
      <c r="K330" t="s">
        <v>341</v>
      </c>
      <c r="L330" s="51">
        <f t="shared" si="2"/>
        <v>250</v>
      </c>
      <c r="M330" s="64">
        <f t="shared" si="3"/>
        <v>0.32956000000000002</v>
      </c>
    </row>
    <row r="331" spans="1:13">
      <c r="A331" s="66" t="s">
        <v>1153</v>
      </c>
      <c r="C331" s="61" t="s">
        <v>972</v>
      </c>
      <c r="D331" s="20" t="s">
        <v>973</v>
      </c>
      <c r="E331" t="s">
        <v>318</v>
      </c>
      <c r="F331" s="65">
        <v>138.03</v>
      </c>
      <c r="G331">
        <v>100</v>
      </c>
      <c r="H331">
        <f t="shared" si="1"/>
        <v>100</v>
      </c>
      <c r="J331" t="s">
        <v>1147</v>
      </c>
      <c r="K331" t="s">
        <v>341</v>
      </c>
      <c r="L331" s="51">
        <f t="shared" si="2"/>
        <v>250</v>
      </c>
      <c r="M331" s="64">
        <f t="shared" si="3"/>
        <v>0.55212000000000006</v>
      </c>
    </row>
    <row r="332" spans="1:13">
      <c r="A332" s="66" t="s">
        <v>1153</v>
      </c>
      <c r="C332" s="61" t="s">
        <v>974</v>
      </c>
      <c r="D332" s="20" t="s">
        <v>975</v>
      </c>
      <c r="E332" t="s">
        <v>318</v>
      </c>
      <c r="F332" s="65">
        <v>84.56</v>
      </c>
      <c r="G332">
        <v>120</v>
      </c>
      <c r="H332">
        <f t="shared" si="1"/>
        <v>120</v>
      </c>
      <c r="J332" t="s">
        <v>1147</v>
      </c>
      <c r="K332" t="s">
        <v>341</v>
      </c>
      <c r="L332" s="51">
        <f t="shared" si="2"/>
        <v>100</v>
      </c>
      <c r="M332" s="64">
        <f t="shared" si="3"/>
        <v>0.84560000000000002</v>
      </c>
    </row>
    <row r="333" spans="1:13">
      <c r="A333" s="66" t="s">
        <v>1153</v>
      </c>
      <c r="C333" s="62" t="s">
        <v>976</v>
      </c>
      <c r="D333" s="20" t="s">
        <v>977</v>
      </c>
      <c r="E333" t="s">
        <v>318</v>
      </c>
      <c r="F333" s="65">
        <v>97.73</v>
      </c>
      <c r="G333">
        <v>60</v>
      </c>
      <c r="H333">
        <f t="shared" si="1"/>
        <v>60</v>
      </c>
      <c r="J333" s="16" t="s">
        <v>1147</v>
      </c>
      <c r="K333" t="s">
        <v>341</v>
      </c>
      <c r="L333" s="51">
        <f t="shared" si="2"/>
        <v>500</v>
      </c>
      <c r="M333" s="64">
        <f t="shared" si="3"/>
        <v>0.19545999999999999</v>
      </c>
    </row>
    <row r="334" spans="1:13">
      <c r="A334" s="66" t="s">
        <v>1153</v>
      </c>
      <c r="C334" s="62" t="s">
        <v>978</v>
      </c>
      <c r="D334" s="20" t="s">
        <v>979</v>
      </c>
      <c r="E334" t="s">
        <v>318</v>
      </c>
      <c r="F334" s="65">
        <v>84.56</v>
      </c>
      <c r="G334">
        <v>75</v>
      </c>
      <c r="H334">
        <f t="shared" si="1"/>
        <v>75</v>
      </c>
      <c r="J334" t="s">
        <v>1147</v>
      </c>
      <c r="K334" t="s">
        <v>341</v>
      </c>
      <c r="L334" s="51">
        <f t="shared" si="2"/>
        <v>250</v>
      </c>
      <c r="M334" s="64">
        <f t="shared" si="3"/>
        <v>0.33823999999999999</v>
      </c>
    </row>
    <row r="335" spans="1:13">
      <c r="A335" s="66" t="s">
        <v>1153</v>
      </c>
      <c r="C335" s="62" t="s">
        <v>980</v>
      </c>
      <c r="D335" s="20" t="s">
        <v>981</v>
      </c>
      <c r="E335" t="s">
        <v>318</v>
      </c>
      <c r="F335" s="65">
        <v>115.32</v>
      </c>
      <c r="G335">
        <v>90</v>
      </c>
      <c r="H335">
        <f t="shared" si="1"/>
        <v>90</v>
      </c>
      <c r="J335" s="16" t="s">
        <v>1147</v>
      </c>
      <c r="K335" t="s">
        <v>341</v>
      </c>
      <c r="L335" s="51">
        <f t="shared" si="2"/>
        <v>250</v>
      </c>
      <c r="M335" s="64">
        <f t="shared" si="3"/>
        <v>0.46127999999999997</v>
      </c>
    </row>
    <row r="336" spans="1:13">
      <c r="A336" s="66" t="s">
        <v>1153</v>
      </c>
      <c r="C336" s="62" t="s">
        <v>982</v>
      </c>
      <c r="D336" s="20" t="s">
        <v>983</v>
      </c>
      <c r="E336" t="s">
        <v>318</v>
      </c>
      <c r="F336" s="65">
        <v>147.62</v>
      </c>
      <c r="G336">
        <v>100</v>
      </c>
      <c r="H336">
        <f t="shared" si="1"/>
        <v>100</v>
      </c>
      <c r="J336" t="s">
        <v>1147</v>
      </c>
      <c r="K336" t="s">
        <v>341</v>
      </c>
      <c r="L336" s="51">
        <f t="shared" si="2"/>
        <v>250</v>
      </c>
      <c r="M336" s="64">
        <f t="shared" si="3"/>
        <v>0.59048</v>
      </c>
    </row>
    <row r="337" spans="1:13">
      <c r="A337" s="66" t="s">
        <v>1153</v>
      </c>
      <c r="C337" s="62" t="s">
        <v>984</v>
      </c>
      <c r="D337" s="20" t="s">
        <v>985</v>
      </c>
      <c r="E337" t="s">
        <v>318</v>
      </c>
      <c r="F337" s="65">
        <v>100.2</v>
      </c>
      <c r="G337">
        <v>120</v>
      </c>
      <c r="H337">
        <f t="shared" si="1"/>
        <v>120</v>
      </c>
      <c r="J337" t="s">
        <v>1147</v>
      </c>
      <c r="K337" t="s">
        <v>341</v>
      </c>
      <c r="L337" s="51">
        <f t="shared" si="2"/>
        <v>100</v>
      </c>
      <c r="M337" s="64">
        <f t="shared" si="3"/>
        <v>1.002</v>
      </c>
    </row>
    <row r="338" spans="1:13">
      <c r="A338" s="66" t="s">
        <v>1153</v>
      </c>
      <c r="C338" s="63" t="s">
        <v>986</v>
      </c>
      <c r="D338" s="20" t="s">
        <v>987</v>
      </c>
      <c r="E338" t="s">
        <v>318</v>
      </c>
      <c r="F338" s="65">
        <v>109.07</v>
      </c>
      <c r="G338">
        <v>60</v>
      </c>
      <c r="H338">
        <f t="shared" si="1"/>
        <v>60</v>
      </c>
      <c r="J338" t="s">
        <v>1147</v>
      </c>
      <c r="K338" t="s">
        <v>341</v>
      </c>
      <c r="L338" s="51">
        <f t="shared" si="2"/>
        <v>500</v>
      </c>
      <c r="M338" s="64">
        <f t="shared" si="3"/>
        <v>0.21813999999999997</v>
      </c>
    </row>
    <row r="339" spans="1:13">
      <c r="A339" s="66" t="s">
        <v>1153</v>
      </c>
      <c r="C339" s="63" t="s">
        <v>988</v>
      </c>
      <c r="D339" s="20" t="s">
        <v>989</v>
      </c>
      <c r="E339" t="s">
        <v>318</v>
      </c>
      <c r="F339" s="65">
        <v>94.25</v>
      </c>
      <c r="G339">
        <v>120</v>
      </c>
      <c r="H339">
        <f t="shared" si="1"/>
        <v>120</v>
      </c>
      <c r="J339" t="s">
        <v>1147</v>
      </c>
      <c r="K339" t="s">
        <v>341</v>
      </c>
      <c r="L339" s="51">
        <f t="shared" si="2"/>
        <v>100</v>
      </c>
      <c r="M339" s="64">
        <f t="shared" si="3"/>
        <v>0.9425</v>
      </c>
    </row>
    <row r="340" spans="1:13">
      <c r="A340" s="66" t="s">
        <v>1153</v>
      </c>
      <c r="C340" s="19" t="s">
        <v>990</v>
      </c>
      <c r="D340" s="20" t="s">
        <v>991</v>
      </c>
      <c r="E340" t="s">
        <v>992</v>
      </c>
      <c r="F340" s="65">
        <v>117</v>
      </c>
      <c r="J340" t="s">
        <v>1154</v>
      </c>
    </row>
    <row r="341" spans="1:13">
      <c r="A341" s="66" t="s">
        <v>1153</v>
      </c>
      <c r="C341" s="19" t="s">
        <v>993</v>
      </c>
      <c r="D341" s="20" t="s">
        <v>994</v>
      </c>
      <c r="E341" t="s">
        <v>992</v>
      </c>
      <c r="F341" s="65">
        <v>131.59</v>
      </c>
      <c r="J341" t="s">
        <v>1154</v>
      </c>
    </row>
    <row r="342" spans="1:13">
      <c r="A342" s="66" t="s">
        <v>1153</v>
      </c>
      <c r="C342" s="19" t="s">
        <v>995</v>
      </c>
      <c r="D342" s="20" t="s">
        <v>996</v>
      </c>
      <c r="E342" t="s">
        <v>992</v>
      </c>
      <c r="F342" s="65">
        <v>75.45</v>
      </c>
      <c r="J342" t="s">
        <v>1154</v>
      </c>
    </row>
    <row r="343" spans="1:13">
      <c r="A343" s="66" t="s">
        <v>1153</v>
      </c>
      <c r="C343" s="19" t="s">
        <v>997</v>
      </c>
      <c r="D343" s="20" t="s">
        <v>998</v>
      </c>
      <c r="E343" t="s">
        <v>992</v>
      </c>
      <c r="F343" s="65">
        <v>89.25</v>
      </c>
      <c r="J343" t="s">
        <v>1154</v>
      </c>
    </row>
    <row r="344" spans="1:13">
      <c r="A344" s="66" t="s">
        <v>1153</v>
      </c>
      <c r="C344" s="19" t="s">
        <v>999</v>
      </c>
      <c r="D344" s="20" t="s">
        <v>1000</v>
      </c>
      <c r="E344" t="s">
        <v>992</v>
      </c>
      <c r="F344" s="65">
        <v>48.96</v>
      </c>
      <c r="J344" t="s">
        <v>1154</v>
      </c>
    </row>
    <row r="345" spans="1:13">
      <c r="A345" s="66" t="s">
        <v>1153</v>
      </c>
      <c r="C345" s="19" t="s">
        <v>1001</v>
      </c>
      <c r="D345" s="20" t="s">
        <v>1002</v>
      </c>
      <c r="E345" t="s">
        <v>992</v>
      </c>
      <c r="F345" s="65">
        <v>95.4</v>
      </c>
      <c r="J345" t="s">
        <v>1154</v>
      </c>
    </row>
    <row r="346" spans="1:13">
      <c r="A346" s="66" t="s">
        <v>1153</v>
      </c>
      <c r="C346" s="19" t="s">
        <v>1003</v>
      </c>
      <c r="D346" s="20" t="s">
        <v>1004</v>
      </c>
      <c r="E346" t="s">
        <v>318</v>
      </c>
      <c r="F346" s="65">
        <v>311.61</v>
      </c>
      <c r="J346" t="s">
        <v>1155</v>
      </c>
      <c r="K346" t="s">
        <v>341</v>
      </c>
    </row>
    <row r="347" spans="1:13">
      <c r="A347" s="66" t="s">
        <v>1153</v>
      </c>
      <c r="C347" s="19" t="s">
        <v>1005</v>
      </c>
      <c r="D347" s="20" t="s">
        <v>1006</v>
      </c>
      <c r="E347" t="s">
        <v>318</v>
      </c>
      <c r="F347" s="65">
        <v>219.22</v>
      </c>
      <c r="J347" t="s">
        <v>1155</v>
      </c>
      <c r="K347" t="s">
        <v>341</v>
      </c>
    </row>
    <row r="348" spans="1:13">
      <c r="C348" s="19" t="s">
        <v>1007</v>
      </c>
      <c r="D348" s="20" t="s">
        <v>1008</v>
      </c>
      <c r="E348" t="s">
        <v>318</v>
      </c>
      <c r="F348" s="65">
        <v>6.58</v>
      </c>
    </row>
    <row r="349" spans="1:13">
      <c r="C349" s="19" t="s">
        <v>1009</v>
      </c>
      <c r="D349" s="20" t="s">
        <v>1010</v>
      </c>
      <c r="E349" t="s">
        <v>313</v>
      </c>
      <c r="F349" s="65">
        <v>7.08</v>
      </c>
    </row>
    <row r="350" spans="1:13">
      <c r="C350" s="19" t="s">
        <v>1011</v>
      </c>
      <c r="D350" s="20" t="s">
        <v>1012</v>
      </c>
      <c r="E350" t="s">
        <v>318</v>
      </c>
      <c r="F350" s="65">
        <v>6.94</v>
      </c>
    </row>
    <row r="351" spans="1:13">
      <c r="C351" s="19" t="s">
        <v>1013</v>
      </c>
      <c r="D351" s="20" t="s">
        <v>1014</v>
      </c>
      <c r="E351" t="s">
        <v>318</v>
      </c>
      <c r="F351" s="65">
        <v>3.37</v>
      </c>
    </row>
    <row r="352" spans="1:13">
      <c r="C352" s="19" t="s">
        <v>1015</v>
      </c>
      <c r="D352" s="20" t="s">
        <v>1016</v>
      </c>
      <c r="E352" t="s">
        <v>313</v>
      </c>
      <c r="F352" s="65">
        <v>9.06</v>
      </c>
    </row>
    <row r="353" spans="3:6">
      <c r="C353" s="19" t="s">
        <v>1017</v>
      </c>
      <c r="D353" s="20" t="s">
        <v>1018</v>
      </c>
      <c r="E353" t="s">
        <v>313</v>
      </c>
      <c r="F353" s="65">
        <v>5.23</v>
      </c>
    </row>
    <row r="354" spans="3:6">
      <c r="C354" s="19" t="s">
        <v>1019</v>
      </c>
      <c r="D354" s="20" t="s">
        <v>1020</v>
      </c>
      <c r="E354" t="s">
        <v>313</v>
      </c>
      <c r="F354" s="65">
        <v>9.06</v>
      </c>
    </row>
    <row r="355" spans="3:6">
      <c r="C355" s="19" t="s">
        <v>1021</v>
      </c>
      <c r="D355" s="20" t="s">
        <v>1022</v>
      </c>
      <c r="E355" t="s">
        <v>313</v>
      </c>
      <c r="F355" s="65">
        <v>5.91</v>
      </c>
    </row>
    <row r="356" spans="3:6">
      <c r="C356" s="19" t="s">
        <v>1023</v>
      </c>
      <c r="D356" s="20" t="s">
        <v>1024</v>
      </c>
      <c r="E356" t="s">
        <v>313</v>
      </c>
      <c r="F356" s="65">
        <v>6.54</v>
      </c>
    </row>
    <row r="357" spans="3:6">
      <c r="C357" s="19" t="s">
        <v>1025</v>
      </c>
      <c r="D357" s="20" t="s">
        <v>1026</v>
      </c>
      <c r="E357" t="s">
        <v>318</v>
      </c>
      <c r="F357" s="65">
        <v>8.01</v>
      </c>
    </row>
  </sheetData>
  <autoFilter ref="C3:F357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90" zoomScaleNormal="90" workbookViewId="0">
      <selection activeCell="C2" sqref="C2"/>
    </sheetView>
  </sheetViews>
  <sheetFormatPr defaultRowHeight="15"/>
  <cols>
    <col min="1" max="1" width="4.140625" customWidth="1"/>
    <col min="2" max="2" width="23.7109375" bestFit="1" customWidth="1"/>
    <col min="3" max="3" width="13.7109375" customWidth="1"/>
    <col min="4" max="4" width="11.7109375" customWidth="1"/>
    <col min="5" max="5" width="11.42578125" style="11" customWidth="1"/>
    <col min="6" max="6" width="14.140625" style="11" customWidth="1"/>
    <col min="7" max="7" width="15.7109375" bestFit="1" customWidth="1"/>
    <col min="8" max="8" width="14.85546875" customWidth="1"/>
    <col min="9" max="9" width="12.85546875" customWidth="1"/>
  </cols>
  <sheetData>
    <row r="1" spans="1:9">
      <c r="A1" t="s">
        <v>1111</v>
      </c>
    </row>
    <row r="2" spans="1:9">
      <c r="B2" t="s">
        <v>1120</v>
      </c>
      <c r="C2" s="50">
        <v>4500</v>
      </c>
    </row>
    <row r="4" spans="1:9" ht="45">
      <c r="C4" s="33" t="s">
        <v>1037</v>
      </c>
      <c r="D4" s="33" t="s">
        <v>1119</v>
      </c>
      <c r="E4" s="46" t="s">
        <v>1121</v>
      </c>
      <c r="F4" s="46" t="s">
        <v>1126</v>
      </c>
      <c r="G4" s="33" t="s">
        <v>1122</v>
      </c>
      <c r="H4" s="33" t="s">
        <v>1133</v>
      </c>
      <c r="I4" s="33" t="s">
        <v>1134</v>
      </c>
    </row>
    <row r="5" spans="1:9">
      <c r="B5" t="s">
        <v>1113</v>
      </c>
      <c r="C5" s="1" t="s">
        <v>1118</v>
      </c>
      <c r="D5">
        <v>60</v>
      </c>
      <c r="E5" s="11">
        <v>1</v>
      </c>
      <c r="F5" s="11">
        <f>D5*E5</f>
        <v>60</v>
      </c>
      <c r="G5" s="14">
        <f>F5*$C$2</f>
        <v>270000</v>
      </c>
      <c r="H5" s="14">
        <f>G5/$G$19/12</f>
        <v>562.5</v>
      </c>
      <c r="I5" s="14">
        <f>G5*1%/12</f>
        <v>225</v>
      </c>
    </row>
    <row r="6" spans="1:9">
      <c r="B6" t="s">
        <v>1114</v>
      </c>
      <c r="C6" s="1" t="s">
        <v>26</v>
      </c>
      <c r="D6">
        <v>4</v>
      </c>
      <c r="E6" s="11" t="e">
        <f>(#REF!+#REF!)/#REF!</f>
        <v>#REF!</v>
      </c>
      <c r="F6" s="11" t="e">
        <f t="shared" ref="F6:F17" si="0">D6*E6</f>
        <v>#REF!</v>
      </c>
      <c r="G6" s="14" t="e">
        <f>F6*$C$2</f>
        <v>#REF!</v>
      </c>
      <c r="H6" s="14" t="e">
        <f t="shared" ref="H6:H17" si="1">G6/$G$19/12</f>
        <v>#REF!</v>
      </c>
      <c r="I6" s="14" t="e">
        <f t="shared" ref="I6:I17" si="2">G6*1%/12</f>
        <v>#REF!</v>
      </c>
    </row>
    <row r="7" spans="1:9">
      <c r="B7" t="s">
        <v>1115</v>
      </c>
      <c r="C7" s="1" t="s">
        <v>1094</v>
      </c>
      <c r="F7" s="11">
        <f t="shared" si="0"/>
        <v>0</v>
      </c>
      <c r="G7" s="14">
        <f t="shared" ref="G7:G17" si="3">F7*$C$2</f>
        <v>0</v>
      </c>
      <c r="H7" s="14">
        <f t="shared" si="1"/>
        <v>0</v>
      </c>
      <c r="I7" s="14">
        <f t="shared" si="2"/>
        <v>0</v>
      </c>
    </row>
    <row r="8" spans="1:9">
      <c r="B8" t="s">
        <v>1030</v>
      </c>
      <c r="C8" s="1" t="s">
        <v>26</v>
      </c>
      <c r="D8">
        <v>4</v>
      </c>
      <c r="E8" s="11" t="e">
        <f>(#REF!+#REF!)/#REF!</f>
        <v>#REF!</v>
      </c>
      <c r="F8" s="11" t="e">
        <f t="shared" si="0"/>
        <v>#REF!</v>
      </c>
      <c r="G8" s="14" t="e">
        <f t="shared" si="3"/>
        <v>#REF!</v>
      </c>
      <c r="H8" s="14" t="e">
        <f t="shared" si="1"/>
        <v>#REF!</v>
      </c>
      <c r="I8" s="14" t="e">
        <f t="shared" si="2"/>
        <v>#REF!</v>
      </c>
    </row>
    <row r="9" spans="1:9">
      <c r="B9" t="s">
        <v>1031</v>
      </c>
      <c r="C9" s="1" t="s">
        <v>1117</v>
      </c>
      <c r="D9">
        <v>4</v>
      </c>
      <c r="F9" s="11">
        <f t="shared" si="0"/>
        <v>0</v>
      </c>
      <c r="G9" s="14">
        <f t="shared" si="3"/>
        <v>0</v>
      </c>
      <c r="H9" s="14">
        <f t="shared" si="1"/>
        <v>0</v>
      </c>
      <c r="I9" s="14">
        <f t="shared" si="2"/>
        <v>0</v>
      </c>
    </row>
    <row r="10" spans="1:9">
      <c r="B10" t="s">
        <v>1032</v>
      </c>
      <c r="C10" s="1" t="s">
        <v>26</v>
      </c>
      <c r="D10">
        <v>4</v>
      </c>
      <c r="E10" s="11" t="e">
        <f>(#REF!+#REF!)/#REF!</f>
        <v>#REF!</v>
      </c>
      <c r="F10" s="11" t="e">
        <f t="shared" si="0"/>
        <v>#REF!</v>
      </c>
      <c r="G10" s="14" t="e">
        <f t="shared" si="3"/>
        <v>#REF!</v>
      </c>
      <c r="H10" s="14" t="e">
        <f t="shared" si="1"/>
        <v>#REF!</v>
      </c>
      <c r="I10" s="14" t="e">
        <f t="shared" si="2"/>
        <v>#REF!</v>
      </c>
    </row>
    <row r="11" spans="1:9">
      <c r="B11" t="s">
        <v>1033</v>
      </c>
      <c r="C11" s="1" t="s">
        <v>1117</v>
      </c>
      <c r="D11">
        <v>6</v>
      </c>
      <c r="F11" s="11">
        <f t="shared" si="0"/>
        <v>0</v>
      </c>
      <c r="G11" s="14">
        <f t="shared" si="3"/>
        <v>0</v>
      </c>
      <c r="H11" s="14">
        <f t="shared" si="1"/>
        <v>0</v>
      </c>
      <c r="I11" s="14">
        <f t="shared" si="2"/>
        <v>0</v>
      </c>
    </row>
    <row r="12" spans="1:9">
      <c r="B12" t="s">
        <v>1034</v>
      </c>
      <c r="C12" s="1" t="s">
        <v>1117</v>
      </c>
      <c r="D12">
        <v>5</v>
      </c>
      <c r="F12" s="11">
        <f t="shared" si="0"/>
        <v>0</v>
      </c>
      <c r="G12" s="14">
        <f t="shared" si="3"/>
        <v>0</v>
      </c>
      <c r="H12" s="14">
        <f t="shared" si="1"/>
        <v>0</v>
      </c>
      <c r="I12" s="14">
        <f t="shared" si="2"/>
        <v>0</v>
      </c>
    </row>
    <row r="13" spans="1:9">
      <c r="B13" t="s">
        <v>1035</v>
      </c>
      <c r="C13" s="1" t="s">
        <v>1117</v>
      </c>
      <c r="D13">
        <v>5</v>
      </c>
      <c r="F13" s="11">
        <f t="shared" si="0"/>
        <v>0</v>
      </c>
      <c r="G13" s="14">
        <f t="shared" si="3"/>
        <v>0</v>
      </c>
      <c r="H13" s="14">
        <f t="shared" si="1"/>
        <v>0</v>
      </c>
      <c r="I13" s="14">
        <f t="shared" si="2"/>
        <v>0</v>
      </c>
    </row>
    <row r="14" spans="1:9">
      <c r="B14" t="s">
        <v>1112</v>
      </c>
      <c r="C14" s="1" t="s">
        <v>1094</v>
      </c>
      <c r="F14" s="11">
        <f t="shared" si="0"/>
        <v>0</v>
      </c>
      <c r="G14" s="14">
        <f t="shared" si="3"/>
        <v>0</v>
      </c>
      <c r="H14" s="14">
        <f t="shared" si="1"/>
        <v>0</v>
      </c>
      <c r="I14" s="14">
        <f t="shared" si="2"/>
        <v>0</v>
      </c>
    </row>
    <row r="15" spans="1:9">
      <c r="B15" t="s">
        <v>1127</v>
      </c>
      <c r="C15" s="1" t="s">
        <v>1118</v>
      </c>
      <c r="D15">
        <v>30</v>
      </c>
      <c r="E15" s="11">
        <v>1</v>
      </c>
      <c r="F15" s="11">
        <f>D15*E15</f>
        <v>30</v>
      </c>
      <c r="G15" s="14">
        <f t="shared" si="3"/>
        <v>135000</v>
      </c>
      <c r="H15" s="14">
        <f t="shared" si="1"/>
        <v>281.25</v>
      </c>
      <c r="I15" s="14">
        <f t="shared" si="2"/>
        <v>112.5</v>
      </c>
    </row>
    <row r="16" spans="1:9">
      <c r="B16" t="s">
        <v>1130</v>
      </c>
      <c r="C16" s="1" t="s">
        <v>1118</v>
      </c>
      <c r="D16">
        <v>25</v>
      </c>
      <c r="E16" s="11">
        <v>1</v>
      </c>
      <c r="F16" s="11">
        <f>D16*E16</f>
        <v>25</v>
      </c>
      <c r="G16" s="14">
        <f>F16*$C$2</f>
        <v>112500</v>
      </c>
      <c r="H16" s="14">
        <f>G16/$G$19/12</f>
        <v>234.375</v>
      </c>
      <c r="I16" s="14">
        <f>G16*1%/12</f>
        <v>93.75</v>
      </c>
    </row>
    <row r="17" spans="2:9">
      <c r="B17" t="s">
        <v>1116</v>
      </c>
      <c r="C17" s="1" t="s">
        <v>1118</v>
      </c>
      <c r="D17">
        <v>30</v>
      </c>
      <c r="E17" s="11">
        <v>1</v>
      </c>
      <c r="F17" s="11">
        <f t="shared" si="0"/>
        <v>30</v>
      </c>
      <c r="G17" s="14">
        <f t="shared" si="3"/>
        <v>135000</v>
      </c>
      <c r="H17" s="14">
        <f t="shared" si="1"/>
        <v>281.25</v>
      </c>
      <c r="I17" s="14">
        <f t="shared" si="2"/>
        <v>112.5</v>
      </c>
    </row>
    <row r="18" spans="2:9" ht="17.25">
      <c r="B18" s="15" t="s">
        <v>1074</v>
      </c>
      <c r="F18" s="69">
        <v>1520.7</v>
      </c>
      <c r="G18" s="37" t="e">
        <f>SUM(G5:G17)</f>
        <v>#REF!</v>
      </c>
      <c r="H18" s="37" t="e">
        <f>SUM(H5:H17)</f>
        <v>#REF!</v>
      </c>
      <c r="I18" s="37" t="e">
        <f>SUM(I5:I17)</f>
        <v>#REF!</v>
      </c>
    </row>
    <row r="19" spans="2:9">
      <c r="B19" t="s">
        <v>1123</v>
      </c>
      <c r="G19" s="1">
        <v>40</v>
      </c>
      <c r="H19" s="1"/>
      <c r="I19" s="14"/>
    </row>
    <row r="20" spans="2:9">
      <c r="B20" t="s">
        <v>1124</v>
      </c>
      <c r="G20" s="14" t="e">
        <f>G18/G19</f>
        <v>#REF!</v>
      </c>
      <c r="H20" s="14"/>
      <c r="I20" s="14"/>
    </row>
    <row r="21" spans="2:9">
      <c r="B21" t="s">
        <v>1125</v>
      </c>
      <c r="G21" s="14" t="e">
        <f>G20/12</f>
        <v>#REF!</v>
      </c>
      <c r="H21" s="14"/>
      <c r="I21" s="14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25"/>
  <sheetViews>
    <sheetView topLeftCell="E1" workbookViewId="0">
      <pane ySplit="2" topLeftCell="A3" activePane="bottomLeft" state="frozen"/>
      <selection pane="bottomLeft" activeCell="I13" sqref="I13"/>
    </sheetView>
  </sheetViews>
  <sheetFormatPr defaultRowHeight="15"/>
  <cols>
    <col min="1" max="1" width="14.42578125" bestFit="1" customWidth="1"/>
    <col min="8" max="8" width="13.5703125" bestFit="1" customWidth="1"/>
    <col min="9" max="9" width="43.28515625" bestFit="1" customWidth="1"/>
    <col min="11" max="11" width="9.140625" style="11"/>
  </cols>
  <sheetData>
    <row r="2" spans="1:19">
      <c r="A2" s="2" t="s">
        <v>31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2" t="s">
        <v>40</v>
      </c>
      <c r="K2" s="9" t="s">
        <v>41</v>
      </c>
      <c r="L2" s="2" t="s">
        <v>1</v>
      </c>
      <c r="M2" s="2" t="s">
        <v>42</v>
      </c>
      <c r="N2" s="2" t="s">
        <v>43</v>
      </c>
      <c r="O2" s="2" t="s">
        <v>44</v>
      </c>
      <c r="P2" s="2" t="s">
        <v>45</v>
      </c>
      <c r="Q2" s="2" t="s">
        <v>46</v>
      </c>
      <c r="R2" s="2" t="s">
        <v>47</v>
      </c>
      <c r="S2" s="3" t="s">
        <v>48</v>
      </c>
    </row>
    <row r="3" spans="1:19">
      <c r="A3" s="4" t="s">
        <v>49</v>
      </c>
      <c r="B3" s="4" t="s">
        <v>50</v>
      </c>
      <c r="C3" s="4" t="s">
        <v>51</v>
      </c>
      <c r="D3" s="4" t="s">
        <v>52</v>
      </c>
      <c r="E3" s="4" t="s">
        <v>53</v>
      </c>
      <c r="F3" s="5">
        <v>111022</v>
      </c>
      <c r="G3" s="4" t="s">
        <v>54</v>
      </c>
      <c r="H3" s="4" t="s">
        <v>55</v>
      </c>
      <c r="I3" s="4" t="s">
        <v>56</v>
      </c>
      <c r="J3" s="4" t="s">
        <v>57</v>
      </c>
      <c r="K3" s="10">
        <v>16.5</v>
      </c>
      <c r="L3" s="5">
        <v>203</v>
      </c>
      <c r="M3" s="5">
        <v>0</v>
      </c>
      <c r="N3" s="6">
        <v>0</v>
      </c>
      <c r="O3" s="7">
        <v>0</v>
      </c>
      <c r="P3" s="4" t="s">
        <v>58</v>
      </c>
      <c r="Q3" s="4" t="s">
        <v>59</v>
      </c>
      <c r="R3" s="4" t="s">
        <v>60</v>
      </c>
      <c r="S3" s="8" t="s">
        <v>61</v>
      </c>
    </row>
    <row r="4" spans="1:19">
      <c r="A4" s="4" t="s">
        <v>49</v>
      </c>
      <c r="B4" s="4" t="s">
        <v>50</v>
      </c>
      <c r="C4" s="4" t="s">
        <v>51</v>
      </c>
      <c r="D4" s="4" t="s">
        <v>52</v>
      </c>
      <c r="E4" s="4" t="s">
        <v>53</v>
      </c>
      <c r="F4" s="5">
        <v>111022</v>
      </c>
      <c r="G4" s="4" t="s">
        <v>54</v>
      </c>
      <c r="H4" s="4" t="s">
        <v>62</v>
      </c>
      <c r="I4" s="4" t="s">
        <v>63</v>
      </c>
      <c r="J4" s="4" t="s">
        <v>57</v>
      </c>
      <c r="K4" s="10">
        <v>14</v>
      </c>
      <c r="L4" s="5">
        <v>3</v>
      </c>
      <c r="M4" s="5">
        <v>0</v>
      </c>
      <c r="N4" s="6">
        <v>0</v>
      </c>
      <c r="O4" s="7">
        <v>0</v>
      </c>
      <c r="P4" s="4" t="s">
        <v>58</v>
      </c>
      <c r="Q4" s="4" t="s">
        <v>59</v>
      </c>
      <c r="R4" s="4" t="s">
        <v>60</v>
      </c>
      <c r="S4" s="8" t="s">
        <v>61</v>
      </c>
    </row>
    <row r="5" spans="1:19">
      <c r="A5" s="4" t="s">
        <v>49</v>
      </c>
      <c r="B5" s="4" t="s">
        <v>50</v>
      </c>
      <c r="C5" s="4" t="s">
        <v>51</v>
      </c>
      <c r="D5" s="4" t="s">
        <v>52</v>
      </c>
      <c r="E5" s="4" t="s">
        <v>53</v>
      </c>
      <c r="F5" s="5">
        <v>111022</v>
      </c>
      <c r="G5" s="4" t="s">
        <v>54</v>
      </c>
      <c r="H5" s="4" t="s">
        <v>64</v>
      </c>
      <c r="I5" s="4" t="s">
        <v>65</v>
      </c>
      <c r="J5" s="4" t="s">
        <v>57</v>
      </c>
      <c r="K5" s="10">
        <v>9</v>
      </c>
      <c r="L5" s="5">
        <v>3</v>
      </c>
      <c r="M5" s="5">
        <v>0</v>
      </c>
      <c r="N5" s="6">
        <v>0</v>
      </c>
      <c r="O5" s="7">
        <v>0</v>
      </c>
      <c r="P5" s="4" t="s">
        <v>58</v>
      </c>
      <c r="Q5" s="4" t="s">
        <v>59</v>
      </c>
      <c r="R5" s="4" t="s">
        <v>60</v>
      </c>
      <c r="S5" s="8" t="s">
        <v>61</v>
      </c>
    </row>
    <row r="6" spans="1:19">
      <c r="A6" s="4" t="s">
        <v>49</v>
      </c>
      <c r="B6" s="4" t="s">
        <v>50</v>
      </c>
      <c r="C6" s="4" t="s">
        <v>51</v>
      </c>
      <c r="D6" s="4" t="s">
        <v>52</v>
      </c>
      <c r="E6" s="4" t="s">
        <v>53</v>
      </c>
      <c r="F6" s="5">
        <v>111022</v>
      </c>
      <c r="G6" s="4" t="s">
        <v>54</v>
      </c>
      <c r="H6" s="4" t="s">
        <v>66</v>
      </c>
      <c r="I6" s="4" t="s">
        <v>67</v>
      </c>
      <c r="J6" s="4" t="s">
        <v>57</v>
      </c>
      <c r="K6" s="10">
        <v>6.2</v>
      </c>
      <c r="L6" s="5">
        <v>75</v>
      </c>
      <c r="M6" s="5">
        <v>0</v>
      </c>
      <c r="N6" s="6">
        <v>0</v>
      </c>
      <c r="O6" s="7">
        <v>0</v>
      </c>
      <c r="P6" s="4" t="s">
        <v>58</v>
      </c>
      <c r="Q6" s="4" t="s">
        <v>59</v>
      </c>
      <c r="R6" s="4" t="s">
        <v>60</v>
      </c>
      <c r="S6" s="8" t="s">
        <v>61</v>
      </c>
    </row>
    <row r="7" spans="1:19">
      <c r="A7" s="4" t="s">
        <v>49</v>
      </c>
      <c r="B7" s="4" t="s">
        <v>50</v>
      </c>
      <c r="C7" s="4" t="s">
        <v>51</v>
      </c>
      <c r="D7" s="4" t="s">
        <v>52</v>
      </c>
      <c r="E7" s="4" t="s">
        <v>53</v>
      </c>
      <c r="F7" s="5">
        <v>111022</v>
      </c>
      <c r="G7" s="4" t="s">
        <v>54</v>
      </c>
      <c r="H7" s="4" t="s">
        <v>68</v>
      </c>
      <c r="I7" s="4" t="s">
        <v>69</v>
      </c>
      <c r="J7" s="4" t="s">
        <v>57</v>
      </c>
      <c r="K7" s="10">
        <v>4.0999999999999996</v>
      </c>
      <c r="L7" s="5">
        <v>106</v>
      </c>
      <c r="M7" s="5">
        <v>0</v>
      </c>
      <c r="N7" s="6">
        <v>0</v>
      </c>
      <c r="O7" s="7">
        <v>0</v>
      </c>
      <c r="P7" s="4" t="s">
        <v>58</v>
      </c>
      <c r="Q7" s="4" t="s">
        <v>59</v>
      </c>
      <c r="R7" s="4" t="s">
        <v>60</v>
      </c>
      <c r="S7" s="8" t="s">
        <v>61</v>
      </c>
    </row>
    <row r="8" spans="1:19">
      <c r="A8" s="4" t="s">
        <v>49</v>
      </c>
      <c r="B8" s="4" t="s">
        <v>50</v>
      </c>
      <c r="C8" s="4" t="s">
        <v>51</v>
      </c>
      <c r="D8" s="4" t="s">
        <v>52</v>
      </c>
      <c r="E8" s="4" t="s">
        <v>53</v>
      </c>
      <c r="F8" s="5">
        <v>111022</v>
      </c>
      <c r="G8" s="4" t="s">
        <v>54</v>
      </c>
      <c r="H8" s="4" t="s">
        <v>70</v>
      </c>
      <c r="I8" s="4" t="s">
        <v>71</v>
      </c>
      <c r="J8" s="4" t="s">
        <v>57</v>
      </c>
      <c r="K8" s="10">
        <v>20</v>
      </c>
      <c r="L8" s="5">
        <v>3</v>
      </c>
      <c r="M8" s="5">
        <v>0</v>
      </c>
      <c r="N8" s="6">
        <v>0</v>
      </c>
      <c r="O8" s="7">
        <v>0</v>
      </c>
      <c r="P8" s="4" t="s">
        <v>58</v>
      </c>
      <c r="Q8" s="4" t="s">
        <v>59</v>
      </c>
      <c r="R8" s="4" t="s">
        <v>60</v>
      </c>
      <c r="S8" s="8" t="s">
        <v>61</v>
      </c>
    </row>
    <row r="9" spans="1:19">
      <c r="A9" s="4" t="s">
        <v>49</v>
      </c>
      <c r="B9" s="4" t="s">
        <v>50</v>
      </c>
      <c r="C9" s="4" t="s">
        <v>51</v>
      </c>
      <c r="D9" s="4" t="s">
        <v>52</v>
      </c>
      <c r="E9" s="4" t="s">
        <v>53</v>
      </c>
      <c r="F9" s="5">
        <v>111022</v>
      </c>
      <c r="G9" s="4" t="s">
        <v>54</v>
      </c>
      <c r="H9" s="4" t="s">
        <v>72</v>
      </c>
      <c r="I9" s="4" t="s">
        <v>73</v>
      </c>
      <c r="J9" s="4" t="s">
        <v>57</v>
      </c>
      <c r="K9" s="10">
        <v>1.8</v>
      </c>
      <c r="L9" s="5">
        <v>840</v>
      </c>
      <c r="M9" s="5">
        <v>258</v>
      </c>
      <c r="N9" s="6">
        <v>464.4</v>
      </c>
      <c r="O9" s="7">
        <v>30.714285714285701</v>
      </c>
      <c r="P9" s="4" t="s">
        <v>58</v>
      </c>
      <c r="Q9" s="4" t="s">
        <v>59</v>
      </c>
      <c r="R9" s="4" t="s">
        <v>60</v>
      </c>
      <c r="S9" s="8" t="s">
        <v>61</v>
      </c>
    </row>
    <row r="10" spans="1:19">
      <c r="A10" s="4" t="s">
        <v>49</v>
      </c>
      <c r="B10" s="4" t="s">
        <v>50</v>
      </c>
      <c r="C10" s="4" t="s">
        <v>51</v>
      </c>
      <c r="D10" s="4" t="s">
        <v>52</v>
      </c>
      <c r="E10" s="4" t="s">
        <v>53</v>
      </c>
      <c r="F10" s="5">
        <v>111022</v>
      </c>
      <c r="G10" s="4" t="s">
        <v>54</v>
      </c>
      <c r="H10" s="4" t="s">
        <v>74</v>
      </c>
      <c r="I10" s="4" t="s">
        <v>75</v>
      </c>
      <c r="J10" s="4" t="s">
        <v>57</v>
      </c>
      <c r="K10" s="10">
        <v>2.6</v>
      </c>
      <c r="L10" s="5">
        <v>105</v>
      </c>
      <c r="M10" s="5">
        <v>18</v>
      </c>
      <c r="N10" s="6">
        <v>46.8</v>
      </c>
      <c r="O10" s="7">
        <v>17.1428571428571</v>
      </c>
      <c r="P10" s="4" t="s">
        <v>58</v>
      </c>
      <c r="Q10" s="4" t="s">
        <v>59</v>
      </c>
      <c r="R10" s="4" t="s">
        <v>60</v>
      </c>
      <c r="S10" s="8" t="s">
        <v>61</v>
      </c>
    </row>
    <row r="11" spans="1:19">
      <c r="A11" s="4" t="s">
        <v>49</v>
      </c>
      <c r="B11" s="4" t="s">
        <v>50</v>
      </c>
      <c r="C11" s="4" t="s">
        <v>51</v>
      </c>
      <c r="D11" s="4" t="s">
        <v>52</v>
      </c>
      <c r="E11" s="4" t="s">
        <v>53</v>
      </c>
      <c r="F11" s="5">
        <v>111022</v>
      </c>
      <c r="G11" s="4" t="s">
        <v>54</v>
      </c>
      <c r="H11" s="4" t="s">
        <v>76</v>
      </c>
      <c r="I11" s="4" t="s">
        <v>77</v>
      </c>
      <c r="J11" s="4" t="s">
        <v>57</v>
      </c>
      <c r="K11" s="10">
        <v>3.3</v>
      </c>
      <c r="L11" s="5">
        <v>2010</v>
      </c>
      <c r="M11" s="5">
        <v>609</v>
      </c>
      <c r="N11" s="6">
        <v>2009.7</v>
      </c>
      <c r="O11" s="7">
        <v>30.298507462686601</v>
      </c>
      <c r="P11" s="4" t="s">
        <v>58</v>
      </c>
      <c r="Q11" s="4" t="s">
        <v>59</v>
      </c>
      <c r="R11" s="4" t="s">
        <v>60</v>
      </c>
      <c r="S11" s="8" t="s">
        <v>61</v>
      </c>
    </row>
    <row r="12" spans="1:19">
      <c r="A12" s="4" t="s">
        <v>49</v>
      </c>
      <c r="B12" s="4" t="s">
        <v>50</v>
      </c>
      <c r="C12" s="4" t="s">
        <v>51</v>
      </c>
      <c r="D12" s="4" t="s">
        <v>52</v>
      </c>
      <c r="E12" s="4" t="s">
        <v>53</v>
      </c>
      <c r="F12" s="5">
        <v>111022</v>
      </c>
      <c r="G12" s="4" t="s">
        <v>54</v>
      </c>
      <c r="H12" s="4" t="s">
        <v>78</v>
      </c>
      <c r="I12" s="4" t="s">
        <v>79</v>
      </c>
      <c r="J12" s="4" t="s">
        <v>57</v>
      </c>
      <c r="K12" s="10">
        <v>4.0999999999999996</v>
      </c>
      <c r="L12" s="5">
        <v>840</v>
      </c>
      <c r="M12" s="5">
        <v>194</v>
      </c>
      <c r="N12" s="6">
        <v>795.4</v>
      </c>
      <c r="O12" s="7">
        <v>23.095238095238098</v>
      </c>
      <c r="P12" s="4" t="s">
        <v>58</v>
      </c>
      <c r="Q12" s="4" t="s">
        <v>59</v>
      </c>
      <c r="R12" s="4" t="s">
        <v>60</v>
      </c>
      <c r="S12" s="8" t="s">
        <v>61</v>
      </c>
    </row>
    <row r="13" spans="1:19">
      <c r="A13" s="4" t="s">
        <v>49</v>
      </c>
      <c r="B13" s="4" t="s">
        <v>50</v>
      </c>
      <c r="C13" s="4" t="s">
        <v>51</v>
      </c>
      <c r="D13" s="4" t="s">
        <v>52</v>
      </c>
      <c r="E13" s="4" t="s">
        <v>53</v>
      </c>
      <c r="F13" s="5">
        <v>111022</v>
      </c>
      <c r="G13" s="4" t="s">
        <v>54</v>
      </c>
      <c r="H13" s="4" t="s">
        <v>80</v>
      </c>
      <c r="I13" s="4" t="s">
        <v>81</v>
      </c>
      <c r="J13" s="4" t="s">
        <v>57</v>
      </c>
      <c r="K13" s="10">
        <v>2.95</v>
      </c>
      <c r="L13" s="5">
        <v>30</v>
      </c>
      <c r="M13" s="5">
        <v>10</v>
      </c>
      <c r="N13" s="6">
        <v>29.5</v>
      </c>
      <c r="O13" s="7">
        <v>33.3333333333333</v>
      </c>
      <c r="P13" s="4" t="s">
        <v>58</v>
      </c>
      <c r="Q13" s="4" t="s">
        <v>59</v>
      </c>
      <c r="R13" s="4" t="s">
        <v>60</v>
      </c>
      <c r="S13" s="8" t="s">
        <v>61</v>
      </c>
    </row>
    <row r="14" spans="1:19">
      <c r="A14" s="4" t="s">
        <v>49</v>
      </c>
      <c r="B14" s="4" t="s">
        <v>50</v>
      </c>
      <c r="C14" s="4" t="s">
        <v>51</v>
      </c>
      <c r="D14" s="4" t="s">
        <v>52</v>
      </c>
      <c r="E14" s="4" t="s">
        <v>53</v>
      </c>
      <c r="F14" s="5">
        <v>111022</v>
      </c>
      <c r="G14" s="4" t="s">
        <v>54</v>
      </c>
      <c r="H14" s="4" t="s">
        <v>82</v>
      </c>
      <c r="I14" s="4" t="s">
        <v>83</v>
      </c>
      <c r="J14" s="4" t="s">
        <v>57</v>
      </c>
      <c r="K14" s="10">
        <v>3.81</v>
      </c>
      <c r="L14" s="5">
        <v>90</v>
      </c>
      <c r="M14" s="5">
        <v>33</v>
      </c>
      <c r="N14" s="6">
        <v>125.73</v>
      </c>
      <c r="O14" s="7">
        <v>36.6666666666667</v>
      </c>
      <c r="P14" s="4" t="s">
        <v>58</v>
      </c>
      <c r="Q14" s="4" t="s">
        <v>59</v>
      </c>
      <c r="R14" s="4" t="s">
        <v>60</v>
      </c>
      <c r="S14" s="8" t="s">
        <v>61</v>
      </c>
    </row>
    <row r="15" spans="1:19">
      <c r="A15" s="4" t="s">
        <v>49</v>
      </c>
      <c r="B15" s="4" t="s">
        <v>50</v>
      </c>
      <c r="C15" s="4" t="s">
        <v>51</v>
      </c>
      <c r="D15" s="4" t="s">
        <v>52</v>
      </c>
      <c r="E15" s="4" t="s">
        <v>53</v>
      </c>
      <c r="F15" s="5">
        <v>111022</v>
      </c>
      <c r="G15" s="4" t="s">
        <v>54</v>
      </c>
      <c r="H15" s="4" t="s">
        <v>84</v>
      </c>
      <c r="I15" s="4" t="s">
        <v>85</v>
      </c>
      <c r="J15" s="4" t="s">
        <v>57</v>
      </c>
      <c r="K15" s="10">
        <v>4.6100000000000003</v>
      </c>
      <c r="L15" s="5">
        <v>120</v>
      </c>
      <c r="M15" s="5">
        <v>26</v>
      </c>
      <c r="N15" s="6">
        <v>119.86</v>
      </c>
      <c r="O15" s="7">
        <v>21.6666666666667</v>
      </c>
      <c r="P15" s="4" t="s">
        <v>58</v>
      </c>
      <c r="Q15" s="4" t="s">
        <v>59</v>
      </c>
      <c r="R15" s="4" t="s">
        <v>60</v>
      </c>
      <c r="S15" s="8" t="s">
        <v>61</v>
      </c>
    </row>
    <row r="16" spans="1:19">
      <c r="A16" s="4" t="s">
        <v>49</v>
      </c>
      <c r="B16" s="4" t="s">
        <v>50</v>
      </c>
      <c r="C16" s="4" t="s">
        <v>51</v>
      </c>
      <c r="D16" s="4" t="s">
        <v>52</v>
      </c>
      <c r="E16" s="4" t="s">
        <v>53</v>
      </c>
      <c r="F16" s="5">
        <v>111022</v>
      </c>
      <c r="G16" s="4" t="s">
        <v>54</v>
      </c>
      <c r="H16" s="4" t="s">
        <v>86</v>
      </c>
      <c r="I16" s="4" t="s">
        <v>87</v>
      </c>
      <c r="J16" s="4" t="s">
        <v>57</v>
      </c>
      <c r="K16" s="10">
        <v>5.99</v>
      </c>
      <c r="L16" s="5">
        <v>255</v>
      </c>
      <c r="M16" s="5">
        <v>285</v>
      </c>
      <c r="N16" s="6">
        <v>1707.15</v>
      </c>
      <c r="O16" s="7">
        <v>111.764705882353</v>
      </c>
      <c r="P16" s="4" t="s">
        <v>58</v>
      </c>
      <c r="Q16" s="4" t="s">
        <v>59</v>
      </c>
      <c r="R16" s="4" t="s">
        <v>60</v>
      </c>
      <c r="S16" s="8" t="s">
        <v>61</v>
      </c>
    </row>
    <row r="17" spans="1:19">
      <c r="A17" s="4" t="s">
        <v>49</v>
      </c>
      <c r="B17" s="4" t="s">
        <v>50</v>
      </c>
      <c r="C17" s="4" t="s">
        <v>51</v>
      </c>
      <c r="D17" s="4" t="s">
        <v>52</v>
      </c>
      <c r="E17" s="4" t="s">
        <v>53</v>
      </c>
      <c r="F17" s="5">
        <v>111022</v>
      </c>
      <c r="G17" s="4" t="s">
        <v>54</v>
      </c>
      <c r="H17" s="4" t="s">
        <v>88</v>
      </c>
      <c r="I17" s="4" t="s">
        <v>89</v>
      </c>
      <c r="J17" s="4" t="s">
        <v>57</v>
      </c>
      <c r="K17" s="10">
        <v>7.99</v>
      </c>
      <c r="L17" s="5">
        <v>1050</v>
      </c>
      <c r="M17" s="5">
        <v>709</v>
      </c>
      <c r="N17" s="6">
        <v>5664.91</v>
      </c>
      <c r="O17" s="7">
        <v>67.523809523809504</v>
      </c>
      <c r="P17" s="4" t="s">
        <v>58</v>
      </c>
      <c r="Q17" s="4" t="s">
        <v>59</v>
      </c>
      <c r="R17" s="4" t="s">
        <v>60</v>
      </c>
      <c r="S17" s="8" t="s">
        <v>61</v>
      </c>
    </row>
    <row r="18" spans="1:19">
      <c r="A18" s="4" t="s">
        <v>49</v>
      </c>
      <c r="B18" s="4" t="s">
        <v>50</v>
      </c>
      <c r="C18" s="4" t="s">
        <v>51</v>
      </c>
      <c r="D18" s="4" t="s">
        <v>52</v>
      </c>
      <c r="E18" s="4" t="s">
        <v>53</v>
      </c>
      <c r="F18" s="5">
        <v>111022</v>
      </c>
      <c r="G18" s="4" t="s">
        <v>54</v>
      </c>
      <c r="H18" s="4" t="s">
        <v>90</v>
      </c>
      <c r="I18" s="4" t="s">
        <v>91</v>
      </c>
      <c r="J18" s="4" t="s">
        <v>57</v>
      </c>
      <c r="K18" s="10">
        <v>13.88</v>
      </c>
      <c r="L18" s="5">
        <v>105</v>
      </c>
      <c r="M18" s="5">
        <v>84</v>
      </c>
      <c r="N18" s="6">
        <v>1165.92</v>
      </c>
      <c r="O18" s="7">
        <v>80</v>
      </c>
      <c r="P18" s="4" t="s">
        <v>58</v>
      </c>
      <c r="Q18" s="4" t="s">
        <v>59</v>
      </c>
      <c r="R18" s="4" t="s">
        <v>60</v>
      </c>
      <c r="S18" s="8" t="s">
        <v>61</v>
      </c>
    </row>
    <row r="19" spans="1:19">
      <c r="A19" s="4" t="s">
        <v>49</v>
      </c>
      <c r="B19" s="4" t="s">
        <v>50</v>
      </c>
      <c r="C19" s="4" t="s">
        <v>51</v>
      </c>
      <c r="D19" s="4" t="s">
        <v>52</v>
      </c>
      <c r="E19" s="4" t="s">
        <v>53</v>
      </c>
      <c r="F19" s="5">
        <v>111022</v>
      </c>
      <c r="G19" s="4" t="s">
        <v>54</v>
      </c>
      <c r="H19" s="4" t="s">
        <v>92</v>
      </c>
      <c r="I19" s="4" t="s">
        <v>93</v>
      </c>
      <c r="J19" s="4" t="s">
        <v>57</v>
      </c>
      <c r="K19" s="10">
        <v>16.989999999999998</v>
      </c>
      <c r="L19" s="5">
        <v>165</v>
      </c>
      <c r="M19" s="5">
        <v>50</v>
      </c>
      <c r="N19" s="6">
        <v>849.5</v>
      </c>
      <c r="O19" s="7">
        <v>30.303030303030301</v>
      </c>
      <c r="P19" s="4" t="s">
        <v>58</v>
      </c>
      <c r="Q19" s="4" t="s">
        <v>59</v>
      </c>
      <c r="R19" s="4" t="s">
        <v>60</v>
      </c>
      <c r="S19" s="8" t="s">
        <v>61</v>
      </c>
    </row>
    <row r="20" spans="1:19">
      <c r="A20" s="4" t="s">
        <v>49</v>
      </c>
      <c r="B20" s="4" t="s">
        <v>50</v>
      </c>
      <c r="C20" s="4" t="s">
        <v>51</v>
      </c>
      <c r="D20" s="4" t="s">
        <v>52</v>
      </c>
      <c r="E20" s="4" t="s">
        <v>53</v>
      </c>
      <c r="F20" s="5">
        <v>111022</v>
      </c>
      <c r="G20" s="4" t="s">
        <v>54</v>
      </c>
      <c r="H20" s="4" t="s">
        <v>94</v>
      </c>
      <c r="I20" s="4" t="s">
        <v>95</v>
      </c>
      <c r="J20" s="4" t="s">
        <v>57</v>
      </c>
      <c r="K20" s="10">
        <v>20.99</v>
      </c>
      <c r="L20" s="5">
        <v>45</v>
      </c>
      <c r="M20" s="5">
        <v>11</v>
      </c>
      <c r="N20" s="6">
        <v>230.89</v>
      </c>
      <c r="O20" s="7">
        <v>24.4444444444444</v>
      </c>
      <c r="P20" s="4" t="s">
        <v>58</v>
      </c>
      <c r="Q20" s="4" t="s">
        <v>59</v>
      </c>
      <c r="R20" s="4" t="s">
        <v>60</v>
      </c>
      <c r="S20" s="8" t="s">
        <v>61</v>
      </c>
    </row>
    <row r="21" spans="1:19">
      <c r="A21" s="4" t="s">
        <v>49</v>
      </c>
      <c r="B21" s="4" t="s">
        <v>50</v>
      </c>
      <c r="C21" s="4" t="s">
        <v>51</v>
      </c>
      <c r="D21" s="4" t="s">
        <v>52</v>
      </c>
      <c r="E21" s="4" t="s">
        <v>53</v>
      </c>
      <c r="F21" s="5">
        <v>111022</v>
      </c>
      <c r="G21" s="4" t="s">
        <v>54</v>
      </c>
      <c r="H21" s="4" t="s">
        <v>96</v>
      </c>
      <c r="I21" s="4" t="s">
        <v>97</v>
      </c>
      <c r="J21" s="4" t="s">
        <v>57</v>
      </c>
      <c r="K21" s="10">
        <v>4.33</v>
      </c>
      <c r="L21" s="5">
        <v>45</v>
      </c>
      <c r="M21" s="5">
        <v>8</v>
      </c>
      <c r="N21" s="6">
        <v>34.64</v>
      </c>
      <c r="O21" s="7">
        <v>17.7777777777778</v>
      </c>
      <c r="P21" s="4" t="s">
        <v>58</v>
      </c>
      <c r="Q21" s="4" t="s">
        <v>59</v>
      </c>
      <c r="R21" s="4" t="s">
        <v>60</v>
      </c>
      <c r="S21" s="8" t="s">
        <v>61</v>
      </c>
    </row>
    <row r="22" spans="1:19">
      <c r="A22" s="4" t="s">
        <v>49</v>
      </c>
      <c r="B22" s="4" t="s">
        <v>50</v>
      </c>
      <c r="C22" s="4" t="s">
        <v>51</v>
      </c>
      <c r="D22" s="4" t="s">
        <v>52</v>
      </c>
      <c r="E22" s="4" t="s">
        <v>53</v>
      </c>
      <c r="F22" s="5">
        <v>111022</v>
      </c>
      <c r="G22" s="4" t="s">
        <v>54</v>
      </c>
      <c r="H22" s="4" t="s">
        <v>98</v>
      </c>
      <c r="I22" s="4" t="s">
        <v>99</v>
      </c>
      <c r="J22" s="4" t="s">
        <v>57</v>
      </c>
      <c r="K22" s="10">
        <v>5.89</v>
      </c>
      <c r="L22" s="5">
        <v>15</v>
      </c>
      <c r="M22" s="5">
        <v>6</v>
      </c>
      <c r="N22" s="6">
        <v>35.340000000000003</v>
      </c>
      <c r="O22" s="7">
        <v>40</v>
      </c>
      <c r="P22" s="4" t="s">
        <v>58</v>
      </c>
      <c r="Q22" s="4" t="s">
        <v>59</v>
      </c>
      <c r="R22" s="4" t="s">
        <v>60</v>
      </c>
      <c r="S22" s="8" t="s">
        <v>61</v>
      </c>
    </row>
    <row r="23" spans="1:19">
      <c r="A23" s="4" t="s">
        <v>49</v>
      </c>
      <c r="B23" s="4" t="s">
        <v>50</v>
      </c>
      <c r="C23" s="4" t="s">
        <v>51</v>
      </c>
      <c r="D23" s="4" t="s">
        <v>52</v>
      </c>
      <c r="E23" s="4" t="s">
        <v>53</v>
      </c>
      <c r="F23" s="5">
        <v>111022</v>
      </c>
      <c r="G23" s="4" t="s">
        <v>54</v>
      </c>
      <c r="H23" s="4" t="s">
        <v>100</v>
      </c>
      <c r="I23" s="4" t="s">
        <v>101</v>
      </c>
      <c r="J23" s="4" t="s">
        <v>57</v>
      </c>
      <c r="K23" s="10">
        <v>6.99</v>
      </c>
      <c r="L23" s="5">
        <v>15</v>
      </c>
      <c r="M23" s="5">
        <v>5</v>
      </c>
      <c r="N23" s="6">
        <v>34.950000000000003</v>
      </c>
      <c r="O23" s="7">
        <v>33.3333333333333</v>
      </c>
      <c r="P23" s="4" t="s">
        <v>58</v>
      </c>
      <c r="Q23" s="4" t="s">
        <v>59</v>
      </c>
      <c r="R23" s="4" t="s">
        <v>60</v>
      </c>
      <c r="S23" s="8" t="s">
        <v>61</v>
      </c>
    </row>
    <row r="24" spans="1:19">
      <c r="A24" s="4" t="s">
        <v>49</v>
      </c>
      <c r="B24" s="4" t="s">
        <v>50</v>
      </c>
      <c r="C24" s="4" t="s">
        <v>51</v>
      </c>
      <c r="D24" s="4" t="s">
        <v>52</v>
      </c>
      <c r="E24" s="4" t="s">
        <v>53</v>
      </c>
      <c r="F24" s="5">
        <v>111022</v>
      </c>
      <c r="G24" s="4" t="s">
        <v>54</v>
      </c>
      <c r="H24" s="4" t="s">
        <v>102</v>
      </c>
      <c r="I24" s="4" t="s">
        <v>103</v>
      </c>
      <c r="J24" s="4" t="s">
        <v>57</v>
      </c>
      <c r="K24" s="10">
        <v>8.66</v>
      </c>
      <c r="L24" s="5">
        <v>60</v>
      </c>
      <c r="M24" s="5">
        <v>23</v>
      </c>
      <c r="N24" s="6">
        <v>199.18</v>
      </c>
      <c r="O24" s="7">
        <v>38.3333333333333</v>
      </c>
      <c r="P24" s="4" t="s">
        <v>58</v>
      </c>
      <c r="Q24" s="4" t="s">
        <v>59</v>
      </c>
      <c r="R24" s="4" t="s">
        <v>60</v>
      </c>
      <c r="S24" s="8" t="s">
        <v>61</v>
      </c>
    </row>
    <row r="25" spans="1:19">
      <c r="A25" s="4" t="s">
        <v>49</v>
      </c>
      <c r="B25" s="4" t="s">
        <v>50</v>
      </c>
      <c r="C25" s="4" t="s">
        <v>51</v>
      </c>
      <c r="D25" s="4" t="s">
        <v>52</v>
      </c>
      <c r="E25" s="4" t="s">
        <v>53</v>
      </c>
      <c r="F25" s="5">
        <v>111022</v>
      </c>
      <c r="G25" s="4" t="s">
        <v>54</v>
      </c>
      <c r="H25" s="4" t="s">
        <v>104</v>
      </c>
      <c r="I25" s="4" t="s">
        <v>105</v>
      </c>
      <c r="J25" s="4" t="s">
        <v>57</v>
      </c>
      <c r="K25" s="10">
        <v>10.99</v>
      </c>
      <c r="L25" s="5">
        <v>15</v>
      </c>
      <c r="M25" s="5">
        <v>8</v>
      </c>
      <c r="N25" s="6">
        <v>87.92</v>
      </c>
      <c r="O25" s="7">
        <v>53.3333333333333</v>
      </c>
      <c r="P25" s="4" t="s">
        <v>58</v>
      </c>
      <c r="Q25" s="4" t="s">
        <v>59</v>
      </c>
      <c r="R25" s="4" t="s">
        <v>60</v>
      </c>
      <c r="S25" s="8" t="s">
        <v>61</v>
      </c>
    </row>
    <row r="26" spans="1:19">
      <c r="A26" s="4" t="s">
        <v>49</v>
      </c>
      <c r="B26" s="4" t="s">
        <v>50</v>
      </c>
      <c r="C26" s="4" t="s">
        <v>51</v>
      </c>
      <c r="D26" s="4" t="s">
        <v>52</v>
      </c>
      <c r="E26" s="4" t="s">
        <v>53</v>
      </c>
      <c r="F26" s="5">
        <v>111022</v>
      </c>
      <c r="G26" s="4" t="s">
        <v>54</v>
      </c>
      <c r="H26" s="4" t="s">
        <v>106</v>
      </c>
      <c r="I26" s="4" t="s">
        <v>107</v>
      </c>
      <c r="J26" s="4" t="s">
        <v>57</v>
      </c>
      <c r="K26" s="10">
        <v>14.6</v>
      </c>
      <c r="L26" s="5">
        <v>15</v>
      </c>
      <c r="M26" s="5">
        <v>4</v>
      </c>
      <c r="N26" s="6">
        <v>58.4</v>
      </c>
      <c r="O26" s="7">
        <v>26.6666666666667</v>
      </c>
      <c r="P26" s="4" t="s">
        <v>58</v>
      </c>
      <c r="Q26" s="4" t="s">
        <v>59</v>
      </c>
      <c r="R26" s="4" t="s">
        <v>60</v>
      </c>
      <c r="S26" s="8" t="s">
        <v>61</v>
      </c>
    </row>
    <row r="27" spans="1:19">
      <c r="A27" s="4" t="s">
        <v>49</v>
      </c>
      <c r="B27" s="4" t="s">
        <v>50</v>
      </c>
      <c r="C27" s="4" t="s">
        <v>51</v>
      </c>
      <c r="D27" s="4" t="s">
        <v>52</v>
      </c>
      <c r="E27" s="4" t="s">
        <v>53</v>
      </c>
      <c r="F27" s="5">
        <v>111022</v>
      </c>
      <c r="G27" s="4" t="s">
        <v>54</v>
      </c>
      <c r="H27" s="4" t="s">
        <v>108</v>
      </c>
      <c r="I27" s="4" t="s">
        <v>109</v>
      </c>
      <c r="J27" s="4" t="s">
        <v>57</v>
      </c>
      <c r="K27" s="10">
        <v>25.5</v>
      </c>
      <c r="L27" s="5">
        <v>45</v>
      </c>
      <c r="M27" s="5">
        <v>29</v>
      </c>
      <c r="N27" s="6">
        <v>739.5</v>
      </c>
      <c r="O27" s="7">
        <v>64.4444444444444</v>
      </c>
      <c r="P27" s="4" t="s">
        <v>58</v>
      </c>
      <c r="Q27" s="4" t="s">
        <v>59</v>
      </c>
      <c r="R27" s="4" t="s">
        <v>60</v>
      </c>
      <c r="S27" s="8" t="s">
        <v>61</v>
      </c>
    </row>
    <row r="28" spans="1:19">
      <c r="A28" s="4" t="s">
        <v>49</v>
      </c>
      <c r="B28" s="4" t="s">
        <v>50</v>
      </c>
      <c r="C28" s="4" t="s">
        <v>51</v>
      </c>
      <c r="D28" s="4" t="s">
        <v>52</v>
      </c>
      <c r="E28" s="4" t="s">
        <v>53</v>
      </c>
      <c r="F28" s="5">
        <v>111022</v>
      </c>
      <c r="G28" s="4" t="s">
        <v>54</v>
      </c>
      <c r="H28" s="4" t="s">
        <v>110</v>
      </c>
      <c r="I28" s="4" t="s">
        <v>111</v>
      </c>
      <c r="J28" s="4" t="s">
        <v>57</v>
      </c>
      <c r="K28" s="10">
        <v>33</v>
      </c>
      <c r="L28" s="5">
        <v>195</v>
      </c>
      <c r="M28" s="5">
        <v>46</v>
      </c>
      <c r="N28" s="6">
        <v>1518</v>
      </c>
      <c r="O28" s="7">
        <v>23.589743589743598</v>
      </c>
      <c r="P28" s="4" t="s">
        <v>58</v>
      </c>
      <c r="Q28" s="4" t="s">
        <v>59</v>
      </c>
      <c r="R28" s="4" t="s">
        <v>60</v>
      </c>
      <c r="S28" s="8" t="s">
        <v>61</v>
      </c>
    </row>
    <row r="29" spans="1:19">
      <c r="A29" s="4" t="s">
        <v>49</v>
      </c>
      <c r="B29" s="4" t="s">
        <v>50</v>
      </c>
      <c r="C29" s="4" t="s">
        <v>51</v>
      </c>
      <c r="D29" s="4" t="s">
        <v>52</v>
      </c>
      <c r="E29" s="4" t="s">
        <v>53</v>
      </c>
      <c r="F29" s="5">
        <v>111022</v>
      </c>
      <c r="G29" s="4" t="s">
        <v>54</v>
      </c>
      <c r="H29" s="4" t="s">
        <v>112</v>
      </c>
      <c r="I29" s="4" t="s">
        <v>113</v>
      </c>
      <c r="J29" s="4" t="s">
        <v>57</v>
      </c>
      <c r="K29" s="10">
        <v>17.850000000000001</v>
      </c>
      <c r="L29" s="5">
        <v>45</v>
      </c>
      <c r="M29" s="5">
        <v>6</v>
      </c>
      <c r="N29" s="6">
        <v>107.1</v>
      </c>
      <c r="O29" s="7">
        <v>13.3333333333333</v>
      </c>
      <c r="P29" s="4" t="s">
        <v>58</v>
      </c>
      <c r="Q29" s="4" t="s">
        <v>59</v>
      </c>
      <c r="R29" s="4" t="s">
        <v>60</v>
      </c>
      <c r="S29" s="8" t="s">
        <v>61</v>
      </c>
    </row>
    <row r="30" spans="1:19">
      <c r="A30" s="4" t="s">
        <v>49</v>
      </c>
      <c r="B30" s="4" t="s">
        <v>50</v>
      </c>
      <c r="C30" s="4" t="s">
        <v>51</v>
      </c>
      <c r="D30" s="4" t="s">
        <v>52</v>
      </c>
      <c r="E30" s="4" t="s">
        <v>53</v>
      </c>
      <c r="F30" s="5">
        <v>111022</v>
      </c>
      <c r="G30" s="4" t="s">
        <v>54</v>
      </c>
      <c r="H30" s="4" t="s">
        <v>114</v>
      </c>
      <c r="I30" s="4" t="s">
        <v>115</v>
      </c>
      <c r="J30" s="4" t="s">
        <v>57</v>
      </c>
      <c r="K30" s="10">
        <v>19.64</v>
      </c>
      <c r="L30" s="5">
        <v>15</v>
      </c>
      <c r="M30" s="5">
        <v>1</v>
      </c>
      <c r="N30" s="6">
        <v>19.64</v>
      </c>
      <c r="O30" s="7">
        <v>6.6666666666666696</v>
      </c>
      <c r="P30" s="4" t="s">
        <v>58</v>
      </c>
      <c r="Q30" s="4" t="s">
        <v>59</v>
      </c>
      <c r="R30" s="4" t="s">
        <v>60</v>
      </c>
      <c r="S30" s="8" t="s">
        <v>61</v>
      </c>
    </row>
    <row r="31" spans="1:19">
      <c r="A31" s="4" t="s">
        <v>49</v>
      </c>
      <c r="B31" s="4" t="s">
        <v>50</v>
      </c>
      <c r="C31" s="4" t="s">
        <v>51</v>
      </c>
      <c r="D31" s="4" t="s">
        <v>52</v>
      </c>
      <c r="E31" s="4" t="s">
        <v>53</v>
      </c>
      <c r="F31" s="5">
        <v>111022</v>
      </c>
      <c r="G31" s="4" t="s">
        <v>54</v>
      </c>
      <c r="H31" s="4" t="s">
        <v>116</v>
      </c>
      <c r="I31" s="4" t="s">
        <v>117</v>
      </c>
      <c r="J31" s="4" t="s">
        <v>57</v>
      </c>
      <c r="K31" s="10">
        <v>2.41</v>
      </c>
      <c r="L31" s="5">
        <v>3</v>
      </c>
      <c r="M31" s="5">
        <v>0</v>
      </c>
      <c r="N31" s="6">
        <v>0</v>
      </c>
      <c r="O31" s="7">
        <v>0</v>
      </c>
      <c r="P31" s="4" t="s">
        <v>58</v>
      </c>
      <c r="Q31" s="4" t="s">
        <v>59</v>
      </c>
      <c r="R31" s="4" t="s">
        <v>60</v>
      </c>
      <c r="S31" s="8" t="s">
        <v>61</v>
      </c>
    </row>
    <row r="32" spans="1:19">
      <c r="A32" s="4" t="s">
        <v>49</v>
      </c>
      <c r="B32" s="4" t="s">
        <v>50</v>
      </c>
      <c r="C32" s="4" t="s">
        <v>51</v>
      </c>
      <c r="D32" s="4" t="s">
        <v>52</v>
      </c>
      <c r="E32" s="4" t="s">
        <v>53</v>
      </c>
      <c r="F32" s="5">
        <v>111022</v>
      </c>
      <c r="G32" s="4" t="s">
        <v>54</v>
      </c>
      <c r="H32" s="4" t="s">
        <v>118</v>
      </c>
      <c r="I32" s="4" t="s">
        <v>119</v>
      </c>
      <c r="J32" s="4" t="s">
        <v>57</v>
      </c>
      <c r="K32" s="10">
        <v>6.93</v>
      </c>
      <c r="L32" s="5">
        <v>300</v>
      </c>
      <c r="M32" s="5">
        <v>103</v>
      </c>
      <c r="N32" s="6">
        <v>713.79</v>
      </c>
      <c r="O32" s="7">
        <v>34.3333333333333</v>
      </c>
      <c r="P32" s="4" t="s">
        <v>58</v>
      </c>
      <c r="Q32" s="4" t="s">
        <v>59</v>
      </c>
      <c r="R32" s="4" t="s">
        <v>60</v>
      </c>
      <c r="S32" s="8" t="s">
        <v>61</v>
      </c>
    </row>
    <row r="33" spans="1:19">
      <c r="A33" s="4" t="s">
        <v>49</v>
      </c>
      <c r="B33" s="4" t="s">
        <v>50</v>
      </c>
      <c r="C33" s="4" t="s">
        <v>51</v>
      </c>
      <c r="D33" s="4" t="s">
        <v>52</v>
      </c>
      <c r="E33" s="4" t="s">
        <v>53</v>
      </c>
      <c r="F33" s="5">
        <v>111022</v>
      </c>
      <c r="G33" s="4" t="s">
        <v>54</v>
      </c>
      <c r="H33" s="4" t="s">
        <v>120</v>
      </c>
      <c r="I33" s="4" t="s">
        <v>121</v>
      </c>
      <c r="J33" s="4" t="s">
        <v>57</v>
      </c>
      <c r="K33" s="10">
        <v>1.54</v>
      </c>
      <c r="L33" s="5">
        <v>3</v>
      </c>
      <c r="M33" s="5">
        <v>0</v>
      </c>
      <c r="N33" s="6">
        <v>0</v>
      </c>
      <c r="O33" s="7">
        <v>0</v>
      </c>
      <c r="P33" s="4" t="s">
        <v>58</v>
      </c>
      <c r="Q33" s="4" t="s">
        <v>59</v>
      </c>
      <c r="R33" s="4" t="s">
        <v>60</v>
      </c>
      <c r="S33" s="8" t="s">
        <v>61</v>
      </c>
    </row>
    <row r="34" spans="1:19">
      <c r="A34" s="4" t="s">
        <v>49</v>
      </c>
      <c r="B34" s="4" t="s">
        <v>50</v>
      </c>
      <c r="C34" s="4" t="s">
        <v>51</v>
      </c>
      <c r="D34" s="4" t="s">
        <v>52</v>
      </c>
      <c r="E34" s="4" t="s">
        <v>53</v>
      </c>
      <c r="F34" s="5">
        <v>111022</v>
      </c>
      <c r="G34" s="4" t="s">
        <v>54</v>
      </c>
      <c r="H34" s="4" t="s">
        <v>122</v>
      </c>
      <c r="I34" s="4" t="s">
        <v>123</v>
      </c>
      <c r="J34" s="4" t="s">
        <v>57</v>
      </c>
      <c r="K34" s="10">
        <v>1.92</v>
      </c>
      <c r="L34" s="5">
        <v>15</v>
      </c>
      <c r="M34" s="5">
        <v>0</v>
      </c>
      <c r="N34" s="6">
        <v>0</v>
      </c>
      <c r="O34" s="7">
        <v>0</v>
      </c>
      <c r="P34" s="4" t="s">
        <v>58</v>
      </c>
      <c r="Q34" s="4" t="s">
        <v>59</v>
      </c>
      <c r="R34" s="4" t="s">
        <v>60</v>
      </c>
      <c r="S34" s="8" t="s">
        <v>61</v>
      </c>
    </row>
    <row r="35" spans="1:19">
      <c r="A35" s="4" t="s">
        <v>49</v>
      </c>
      <c r="B35" s="4" t="s">
        <v>50</v>
      </c>
      <c r="C35" s="4" t="s">
        <v>51</v>
      </c>
      <c r="D35" s="4" t="s">
        <v>52</v>
      </c>
      <c r="E35" s="4" t="s">
        <v>53</v>
      </c>
      <c r="F35" s="5">
        <v>111022</v>
      </c>
      <c r="G35" s="4" t="s">
        <v>54</v>
      </c>
      <c r="H35" s="4" t="s">
        <v>124</v>
      </c>
      <c r="I35" s="4" t="s">
        <v>125</v>
      </c>
      <c r="J35" s="4" t="s">
        <v>57</v>
      </c>
      <c r="K35" s="10">
        <v>3.02</v>
      </c>
      <c r="L35" s="5">
        <v>60</v>
      </c>
      <c r="M35" s="5">
        <v>15</v>
      </c>
      <c r="N35" s="6">
        <v>45.3</v>
      </c>
      <c r="O35" s="7">
        <v>25</v>
      </c>
      <c r="P35" s="4" t="s">
        <v>58</v>
      </c>
      <c r="Q35" s="4" t="s">
        <v>59</v>
      </c>
      <c r="R35" s="4" t="s">
        <v>60</v>
      </c>
      <c r="S35" s="8" t="s">
        <v>61</v>
      </c>
    </row>
    <row r="36" spans="1:19">
      <c r="A36" s="4" t="s">
        <v>49</v>
      </c>
      <c r="B36" s="4" t="s">
        <v>50</v>
      </c>
      <c r="C36" s="4" t="s">
        <v>51</v>
      </c>
      <c r="D36" s="4" t="s">
        <v>52</v>
      </c>
      <c r="E36" s="4" t="s">
        <v>53</v>
      </c>
      <c r="F36" s="5">
        <v>111022</v>
      </c>
      <c r="G36" s="4" t="s">
        <v>54</v>
      </c>
      <c r="H36" s="4" t="s">
        <v>126</v>
      </c>
      <c r="I36" s="4" t="s">
        <v>127</v>
      </c>
      <c r="J36" s="4" t="s">
        <v>57</v>
      </c>
      <c r="K36" s="10">
        <v>4.05</v>
      </c>
      <c r="L36" s="5">
        <v>765</v>
      </c>
      <c r="M36" s="5">
        <v>1</v>
      </c>
      <c r="N36" s="6">
        <v>4.05</v>
      </c>
      <c r="O36" s="7">
        <v>0.13071895424836599</v>
      </c>
      <c r="P36" s="4" t="s">
        <v>58</v>
      </c>
      <c r="Q36" s="4" t="s">
        <v>59</v>
      </c>
      <c r="R36" s="4" t="s">
        <v>60</v>
      </c>
      <c r="S36" s="8" t="s">
        <v>61</v>
      </c>
    </row>
    <row r="37" spans="1:19">
      <c r="A37" s="4" t="s">
        <v>49</v>
      </c>
      <c r="B37" s="4" t="s">
        <v>50</v>
      </c>
      <c r="C37" s="4" t="s">
        <v>51</v>
      </c>
      <c r="D37" s="4" t="s">
        <v>52</v>
      </c>
      <c r="E37" s="4" t="s">
        <v>53</v>
      </c>
      <c r="F37" s="5">
        <v>111022</v>
      </c>
      <c r="G37" s="4" t="s">
        <v>54</v>
      </c>
      <c r="H37" s="4" t="s">
        <v>128</v>
      </c>
      <c r="I37" s="4" t="s">
        <v>129</v>
      </c>
      <c r="J37" s="4" t="s">
        <v>57</v>
      </c>
      <c r="K37" s="10">
        <v>8.7799999999999994</v>
      </c>
      <c r="L37" s="5">
        <v>120</v>
      </c>
      <c r="M37" s="5">
        <v>58</v>
      </c>
      <c r="N37" s="6">
        <v>509.24</v>
      </c>
      <c r="O37" s="7">
        <v>48.3333333333333</v>
      </c>
      <c r="P37" s="4" t="s">
        <v>58</v>
      </c>
      <c r="Q37" s="4" t="s">
        <v>59</v>
      </c>
      <c r="R37" s="4" t="s">
        <v>60</v>
      </c>
      <c r="S37" s="8" t="s">
        <v>61</v>
      </c>
    </row>
    <row r="38" spans="1:19">
      <c r="A38" s="4" t="s">
        <v>49</v>
      </c>
      <c r="B38" s="4" t="s">
        <v>50</v>
      </c>
      <c r="C38" s="4" t="s">
        <v>51</v>
      </c>
      <c r="D38" s="4" t="s">
        <v>52</v>
      </c>
      <c r="E38" s="4" t="s">
        <v>53</v>
      </c>
      <c r="F38" s="5">
        <v>111022</v>
      </c>
      <c r="G38" s="4" t="s">
        <v>54</v>
      </c>
      <c r="H38" s="4" t="s">
        <v>130</v>
      </c>
      <c r="I38" s="4" t="s">
        <v>131</v>
      </c>
      <c r="J38" s="4" t="s">
        <v>57</v>
      </c>
      <c r="K38" s="10">
        <v>11.54</v>
      </c>
      <c r="L38" s="5">
        <v>3</v>
      </c>
      <c r="M38" s="5">
        <v>0</v>
      </c>
      <c r="N38" s="6">
        <v>0</v>
      </c>
      <c r="O38" s="7">
        <v>0</v>
      </c>
      <c r="P38" s="4" t="s">
        <v>58</v>
      </c>
      <c r="Q38" s="4" t="s">
        <v>59</v>
      </c>
      <c r="R38" s="4" t="s">
        <v>60</v>
      </c>
      <c r="S38" s="8" t="s">
        <v>61</v>
      </c>
    </row>
    <row r="39" spans="1:19">
      <c r="A39" s="4" t="s">
        <v>49</v>
      </c>
      <c r="B39" s="4" t="s">
        <v>50</v>
      </c>
      <c r="C39" s="4" t="s">
        <v>51</v>
      </c>
      <c r="D39" s="4" t="s">
        <v>52</v>
      </c>
      <c r="E39" s="4" t="s">
        <v>53</v>
      </c>
      <c r="F39" s="5">
        <v>111022</v>
      </c>
      <c r="G39" s="4" t="s">
        <v>54</v>
      </c>
      <c r="H39" s="4" t="s">
        <v>132</v>
      </c>
      <c r="I39" s="4" t="s">
        <v>133</v>
      </c>
      <c r="J39" s="4" t="s">
        <v>57</v>
      </c>
      <c r="K39" s="10">
        <v>22.87</v>
      </c>
      <c r="L39" s="5">
        <v>15</v>
      </c>
      <c r="M39" s="5">
        <v>0</v>
      </c>
      <c r="N39" s="6">
        <v>0</v>
      </c>
      <c r="O39" s="7">
        <v>0</v>
      </c>
      <c r="P39" s="4" t="s">
        <v>58</v>
      </c>
      <c r="Q39" s="4" t="s">
        <v>59</v>
      </c>
      <c r="R39" s="4" t="s">
        <v>60</v>
      </c>
      <c r="S39" s="8" t="s">
        <v>61</v>
      </c>
    </row>
    <row r="40" spans="1:19">
      <c r="A40" s="4" t="s">
        <v>49</v>
      </c>
      <c r="B40" s="4" t="s">
        <v>50</v>
      </c>
      <c r="C40" s="4" t="s">
        <v>51</v>
      </c>
      <c r="D40" s="4" t="s">
        <v>52</v>
      </c>
      <c r="E40" s="4" t="s">
        <v>53</v>
      </c>
      <c r="F40" s="5">
        <v>111022</v>
      </c>
      <c r="G40" s="4" t="s">
        <v>54</v>
      </c>
      <c r="H40" s="4" t="s">
        <v>134</v>
      </c>
      <c r="I40" s="4" t="s">
        <v>135</v>
      </c>
      <c r="J40" s="4" t="s">
        <v>57</v>
      </c>
      <c r="K40" s="10">
        <v>26.8</v>
      </c>
      <c r="L40" s="5">
        <v>3</v>
      </c>
      <c r="M40" s="5">
        <v>0</v>
      </c>
      <c r="N40" s="6">
        <v>0</v>
      </c>
      <c r="O40" s="7">
        <v>0</v>
      </c>
      <c r="P40" s="4" t="s">
        <v>58</v>
      </c>
      <c r="Q40" s="4" t="s">
        <v>59</v>
      </c>
      <c r="R40" s="4" t="s">
        <v>60</v>
      </c>
      <c r="S40" s="8" t="s">
        <v>61</v>
      </c>
    </row>
    <row r="41" spans="1:19">
      <c r="A41" s="4" t="s">
        <v>49</v>
      </c>
      <c r="B41" s="4" t="s">
        <v>50</v>
      </c>
      <c r="C41" s="4" t="s">
        <v>51</v>
      </c>
      <c r="D41" s="4" t="s">
        <v>52</v>
      </c>
      <c r="E41" s="4" t="s">
        <v>53</v>
      </c>
      <c r="F41" s="5">
        <v>111022</v>
      </c>
      <c r="G41" s="4" t="s">
        <v>54</v>
      </c>
      <c r="H41" s="4" t="s">
        <v>136</v>
      </c>
      <c r="I41" s="4" t="s">
        <v>137</v>
      </c>
      <c r="J41" s="4" t="s">
        <v>57</v>
      </c>
      <c r="K41" s="10">
        <v>29.65</v>
      </c>
      <c r="L41" s="5">
        <v>3</v>
      </c>
      <c r="M41" s="5">
        <v>0</v>
      </c>
      <c r="N41" s="6">
        <v>0</v>
      </c>
      <c r="O41" s="7">
        <v>0</v>
      </c>
      <c r="P41" s="4" t="s">
        <v>58</v>
      </c>
      <c r="Q41" s="4" t="s">
        <v>59</v>
      </c>
      <c r="R41" s="4" t="s">
        <v>60</v>
      </c>
      <c r="S41" s="8" t="s">
        <v>61</v>
      </c>
    </row>
    <row r="42" spans="1:19">
      <c r="A42" s="4" t="s">
        <v>49</v>
      </c>
      <c r="B42" s="4" t="s">
        <v>50</v>
      </c>
      <c r="C42" s="4" t="s">
        <v>51</v>
      </c>
      <c r="D42" s="4" t="s">
        <v>52</v>
      </c>
      <c r="E42" s="4" t="s">
        <v>53</v>
      </c>
      <c r="F42" s="5">
        <v>111022</v>
      </c>
      <c r="G42" s="4" t="s">
        <v>54</v>
      </c>
      <c r="H42" s="4" t="s">
        <v>138</v>
      </c>
      <c r="I42" s="4" t="s">
        <v>139</v>
      </c>
      <c r="J42" s="4" t="s">
        <v>57</v>
      </c>
      <c r="K42" s="10">
        <v>36.65</v>
      </c>
      <c r="L42" s="5">
        <v>15</v>
      </c>
      <c r="M42" s="5">
        <v>0</v>
      </c>
      <c r="N42" s="6">
        <v>0</v>
      </c>
      <c r="O42" s="7">
        <v>0</v>
      </c>
      <c r="P42" s="4" t="s">
        <v>58</v>
      </c>
      <c r="Q42" s="4" t="s">
        <v>59</v>
      </c>
      <c r="R42" s="4" t="s">
        <v>60</v>
      </c>
      <c r="S42" s="8" t="s">
        <v>61</v>
      </c>
    </row>
    <row r="43" spans="1:19">
      <c r="A43" s="4" t="s">
        <v>49</v>
      </c>
      <c r="B43" s="4" t="s">
        <v>50</v>
      </c>
      <c r="C43" s="4" t="s">
        <v>51</v>
      </c>
      <c r="D43" s="4" t="s">
        <v>52</v>
      </c>
      <c r="E43" s="4" t="s">
        <v>53</v>
      </c>
      <c r="F43" s="5">
        <v>111022</v>
      </c>
      <c r="G43" s="4" t="s">
        <v>54</v>
      </c>
      <c r="H43" s="4" t="s">
        <v>140</v>
      </c>
      <c r="I43" s="4" t="s">
        <v>141</v>
      </c>
      <c r="J43" s="4" t="s">
        <v>57</v>
      </c>
      <c r="K43" s="10">
        <v>4.3</v>
      </c>
      <c r="L43" s="5">
        <v>765</v>
      </c>
      <c r="M43" s="5">
        <v>178</v>
      </c>
      <c r="N43" s="6">
        <v>765.4</v>
      </c>
      <c r="O43" s="7">
        <v>23.267973856209199</v>
      </c>
      <c r="P43" s="4" t="s">
        <v>58</v>
      </c>
      <c r="Q43" s="4" t="s">
        <v>59</v>
      </c>
      <c r="R43" s="4" t="s">
        <v>60</v>
      </c>
      <c r="S43" s="8" t="s">
        <v>61</v>
      </c>
    </row>
    <row r="44" spans="1:19">
      <c r="A44" s="4" t="s">
        <v>49</v>
      </c>
      <c r="B44" s="4" t="s">
        <v>50</v>
      </c>
      <c r="C44" s="4" t="s">
        <v>51</v>
      </c>
      <c r="D44" s="4" t="s">
        <v>52</v>
      </c>
      <c r="E44" s="4" t="s">
        <v>53</v>
      </c>
      <c r="F44" s="5">
        <v>111022</v>
      </c>
      <c r="G44" s="4" t="s">
        <v>54</v>
      </c>
      <c r="H44" s="4" t="s">
        <v>142</v>
      </c>
      <c r="I44" s="4" t="s">
        <v>143</v>
      </c>
      <c r="J44" s="4" t="s">
        <v>57</v>
      </c>
      <c r="K44" s="10">
        <v>5.5</v>
      </c>
      <c r="L44" s="5">
        <v>3</v>
      </c>
      <c r="M44" s="5">
        <v>34</v>
      </c>
      <c r="N44" s="6">
        <v>187</v>
      </c>
      <c r="O44" s="7">
        <v>1133.3333333333301</v>
      </c>
      <c r="P44" s="4" t="s">
        <v>58</v>
      </c>
      <c r="Q44" s="4" t="s">
        <v>59</v>
      </c>
      <c r="R44" s="4" t="s">
        <v>60</v>
      </c>
      <c r="S44" s="8" t="s">
        <v>61</v>
      </c>
    </row>
    <row r="45" spans="1:19">
      <c r="A45" s="4" t="s">
        <v>49</v>
      </c>
      <c r="B45" s="4" t="s">
        <v>50</v>
      </c>
      <c r="C45" s="4" t="s">
        <v>51</v>
      </c>
      <c r="D45" s="4" t="s">
        <v>52</v>
      </c>
      <c r="E45" s="4" t="s">
        <v>53</v>
      </c>
      <c r="F45" s="5">
        <v>111022</v>
      </c>
      <c r="G45" s="4" t="s">
        <v>54</v>
      </c>
      <c r="H45" s="4" t="s">
        <v>144</v>
      </c>
      <c r="I45" s="4" t="s">
        <v>145</v>
      </c>
      <c r="J45" s="4" t="s">
        <v>57</v>
      </c>
      <c r="K45" s="10">
        <v>6.2</v>
      </c>
      <c r="L45" s="5">
        <v>105</v>
      </c>
      <c r="M45" s="5">
        <v>25</v>
      </c>
      <c r="N45" s="6">
        <v>155</v>
      </c>
      <c r="O45" s="7">
        <v>23.8095238095238</v>
      </c>
      <c r="P45" s="4" t="s">
        <v>58</v>
      </c>
      <c r="Q45" s="4" t="s">
        <v>59</v>
      </c>
      <c r="R45" s="4" t="s">
        <v>60</v>
      </c>
      <c r="S45" s="8" t="s">
        <v>61</v>
      </c>
    </row>
    <row r="46" spans="1:19">
      <c r="A46" s="4" t="s">
        <v>49</v>
      </c>
      <c r="B46" s="4" t="s">
        <v>50</v>
      </c>
      <c r="C46" s="4" t="s">
        <v>51</v>
      </c>
      <c r="D46" s="4" t="s">
        <v>52</v>
      </c>
      <c r="E46" s="4" t="s">
        <v>53</v>
      </c>
      <c r="F46" s="5">
        <v>111022</v>
      </c>
      <c r="G46" s="4" t="s">
        <v>54</v>
      </c>
      <c r="H46" s="4" t="s">
        <v>146</v>
      </c>
      <c r="I46" s="4" t="s">
        <v>147</v>
      </c>
      <c r="J46" s="4" t="s">
        <v>57</v>
      </c>
      <c r="K46" s="10">
        <v>3.1</v>
      </c>
      <c r="L46" s="5">
        <v>45</v>
      </c>
      <c r="M46" s="5">
        <v>0</v>
      </c>
      <c r="N46" s="6">
        <v>0</v>
      </c>
      <c r="O46" s="7">
        <v>0</v>
      </c>
      <c r="P46" s="4" t="s">
        <v>58</v>
      </c>
      <c r="Q46" s="4" t="s">
        <v>59</v>
      </c>
      <c r="R46" s="4" t="s">
        <v>60</v>
      </c>
      <c r="S46" s="8" t="s">
        <v>61</v>
      </c>
    </row>
    <row r="47" spans="1:19">
      <c r="A47" s="4" t="s">
        <v>49</v>
      </c>
      <c r="B47" s="4" t="s">
        <v>50</v>
      </c>
      <c r="C47" s="4" t="s">
        <v>51</v>
      </c>
      <c r="D47" s="4" t="s">
        <v>52</v>
      </c>
      <c r="E47" s="4" t="s">
        <v>53</v>
      </c>
      <c r="F47" s="5">
        <v>111022</v>
      </c>
      <c r="G47" s="4" t="s">
        <v>54</v>
      </c>
      <c r="H47" s="4" t="s">
        <v>148</v>
      </c>
      <c r="I47" s="4" t="s">
        <v>149</v>
      </c>
      <c r="J47" s="4" t="s">
        <v>57</v>
      </c>
      <c r="K47" s="10">
        <v>6.25</v>
      </c>
      <c r="L47" s="5">
        <v>3</v>
      </c>
      <c r="M47" s="5">
        <v>2</v>
      </c>
      <c r="N47" s="6">
        <v>12.5</v>
      </c>
      <c r="O47" s="7">
        <v>66.6666666666667</v>
      </c>
      <c r="P47" s="4" t="s">
        <v>58</v>
      </c>
      <c r="Q47" s="4" t="s">
        <v>59</v>
      </c>
      <c r="R47" s="4" t="s">
        <v>60</v>
      </c>
      <c r="S47" s="8" t="s">
        <v>61</v>
      </c>
    </row>
    <row r="48" spans="1:19">
      <c r="A48" s="4" t="s">
        <v>49</v>
      </c>
      <c r="B48" s="4" t="s">
        <v>50</v>
      </c>
      <c r="C48" s="4" t="s">
        <v>51</v>
      </c>
      <c r="D48" s="4" t="s">
        <v>52</v>
      </c>
      <c r="E48" s="4" t="s">
        <v>53</v>
      </c>
      <c r="F48" s="5">
        <v>111022</v>
      </c>
      <c r="G48" s="4" t="s">
        <v>54</v>
      </c>
      <c r="H48" s="4" t="s">
        <v>150</v>
      </c>
      <c r="I48" s="4" t="s">
        <v>151</v>
      </c>
      <c r="J48" s="4" t="s">
        <v>57</v>
      </c>
      <c r="K48" s="10">
        <v>7.44</v>
      </c>
      <c r="L48" s="5">
        <v>3</v>
      </c>
      <c r="M48" s="5">
        <v>15</v>
      </c>
      <c r="N48" s="6">
        <v>111.6</v>
      </c>
      <c r="O48" s="7">
        <v>500</v>
      </c>
      <c r="P48" s="4" t="s">
        <v>58</v>
      </c>
      <c r="Q48" s="4" t="s">
        <v>59</v>
      </c>
      <c r="R48" s="4" t="s">
        <v>60</v>
      </c>
      <c r="S48" s="8" t="s">
        <v>61</v>
      </c>
    </row>
    <row r="49" spans="1:19">
      <c r="A49" s="4" t="s">
        <v>49</v>
      </c>
      <c r="B49" s="4" t="s">
        <v>50</v>
      </c>
      <c r="C49" s="4" t="s">
        <v>51</v>
      </c>
      <c r="D49" s="4" t="s">
        <v>52</v>
      </c>
      <c r="E49" s="4" t="s">
        <v>53</v>
      </c>
      <c r="F49" s="5">
        <v>111022</v>
      </c>
      <c r="G49" s="4" t="s">
        <v>54</v>
      </c>
      <c r="H49" s="4" t="s">
        <v>152</v>
      </c>
      <c r="I49" s="4" t="s">
        <v>153</v>
      </c>
      <c r="J49" s="4" t="s">
        <v>57</v>
      </c>
      <c r="K49" s="10">
        <v>9.3000000000000007</v>
      </c>
      <c r="L49" s="5">
        <v>3</v>
      </c>
      <c r="M49" s="5">
        <v>2</v>
      </c>
      <c r="N49" s="6">
        <v>18.600000000000001</v>
      </c>
      <c r="O49" s="7">
        <v>66.6666666666667</v>
      </c>
      <c r="P49" s="4" t="s">
        <v>58</v>
      </c>
      <c r="Q49" s="4" t="s">
        <v>59</v>
      </c>
      <c r="R49" s="4" t="s">
        <v>60</v>
      </c>
      <c r="S49" s="8" t="s">
        <v>61</v>
      </c>
    </row>
    <row r="50" spans="1:19">
      <c r="A50" s="4" t="s">
        <v>49</v>
      </c>
      <c r="B50" s="4" t="s">
        <v>50</v>
      </c>
      <c r="C50" s="4" t="s">
        <v>51</v>
      </c>
      <c r="D50" s="4" t="s">
        <v>52</v>
      </c>
      <c r="E50" s="4" t="s">
        <v>53</v>
      </c>
      <c r="F50" s="5">
        <v>111022</v>
      </c>
      <c r="G50" s="4" t="s">
        <v>54</v>
      </c>
      <c r="H50" s="4" t="s">
        <v>154</v>
      </c>
      <c r="I50" s="4" t="s">
        <v>155</v>
      </c>
      <c r="J50" s="4" t="s">
        <v>57</v>
      </c>
      <c r="K50" s="10">
        <v>13.1</v>
      </c>
      <c r="L50" s="5">
        <v>360</v>
      </c>
      <c r="M50" s="5">
        <v>126</v>
      </c>
      <c r="N50" s="6">
        <v>1650.6</v>
      </c>
      <c r="O50" s="7">
        <v>35</v>
      </c>
      <c r="P50" s="4" t="s">
        <v>58</v>
      </c>
      <c r="Q50" s="4" t="s">
        <v>59</v>
      </c>
      <c r="R50" s="4" t="s">
        <v>60</v>
      </c>
      <c r="S50" s="8" t="s">
        <v>61</v>
      </c>
    </row>
    <row r="51" spans="1:19">
      <c r="A51" s="4" t="s">
        <v>49</v>
      </c>
      <c r="B51" s="4" t="s">
        <v>50</v>
      </c>
      <c r="C51" s="4" t="s">
        <v>51</v>
      </c>
      <c r="D51" s="4" t="s">
        <v>52</v>
      </c>
      <c r="E51" s="4" t="s">
        <v>53</v>
      </c>
      <c r="F51" s="5">
        <v>111022</v>
      </c>
      <c r="G51" s="4" t="s">
        <v>54</v>
      </c>
      <c r="H51" s="4" t="s">
        <v>156</v>
      </c>
      <c r="I51" s="4" t="s">
        <v>157</v>
      </c>
      <c r="J51" s="4" t="s">
        <v>57</v>
      </c>
      <c r="K51" s="10">
        <v>21</v>
      </c>
      <c r="L51" s="5">
        <v>330</v>
      </c>
      <c r="M51" s="5">
        <v>78</v>
      </c>
      <c r="N51" s="6">
        <v>1638</v>
      </c>
      <c r="O51" s="7">
        <v>23.636363636363601</v>
      </c>
      <c r="P51" s="4" t="s">
        <v>58</v>
      </c>
      <c r="Q51" s="4" t="s">
        <v>59</v>
      </c>
      <c r="R51" s="4" t="s">
        <v>60</v>
      </c>
      <c r="S51" s="8" t="s">
        <v>61</v>
      </c>
    </row>
    <row r="52" spans="1:19">
      <c r="A52" s="4" t="s">
        <v>49</v>
      </c>
      <c r="B52" s="4" t="s">
        <v>50</v>
      </c>
      <c r="C52" s="4" t="s">
        <v>51</v>
      </c>
      <c r="D52" s="4" t="s">
        <v>52</v>
      </c>
      <c r="E52" s="4" t="s">
        <v>53</v>
      </c>
      <c r="F52" s="5">
        <v>111022</v>
      </c>
      <c r="G52" s="4" t="s">
        <v>54</v>
      </c>
      <c r="H52" s="4" t="s">
        <v>158</v>
      </c>
      <c r="I52" s="4" t="s">
        <v>159</v>
      </c>
      <c r="J52" s="4" t="s">
        <v>57</v>
      </c>
      <c r="K52" s="10">
        <v>30.2</v>
      </c>
      <c r="L52" s="5">
        <v>15</v>
      </c>
      <c r="M52" s="5">
        <v>0</v>
      </c>
      <c r="N52" s="6">
        <v>0</v>
      </c>
      <c r="O52" s="7">
        <v>0</v>
      </c>
      <c r="P52" s="4" t="s">
        <v>58</v>
      </c>
      <c r="Q52" s="4" t="s">
        <v>59</v>
      </c>
      <c r="R52" s="4" t="s">
        <v>60</v>
      </c>
      <c r="S52" s="8" t="s">
        <v>61</v>
      </c>
    </row>
    <row r="53" spans="1:19">
      <c r="A53" s="4" t="s">
        <v>49</v>
      </c>
      <c r="B53" s="4" t="s">
        <v>50</v>
      </c>
      <c r="C53" s="4" t="s">
        <v>51</v>
      </c>
      <c r="D53" s="4" t="s">
        <v>52</v>
      </c>
      <c r="E53" s="4" t="s">
        <v>53</v>
      </c>
      <c r="F53" s="5">
        <v>111022</v>
      </c>
      <c r="G53" s="4" t="s">
        <v>54</v>
      </c>
      <c r="H53" s="4" t="s">
        <v>160</v>
      </c>
      <c r="I53" s="4" t="s">
        <v>161</v>
      </c>
      <c r="J53" s="4" t="s">
        <v>57</v>
      </c>
      <c r="K53" s="10">
        <v>38.200000000000003</v>
      </c>
      <c r="L53" s="5">
        <v>15</v>
      </c>
      <c r="M53" s="5">
        <v>5</v>
      </c>
      <c r="N53" s="6">
        <v>191</v>
      </c>
      <c r="O53" s="7">
        <v>33.3333333333333</v>
      </c>
      <c r="P53" s="4" t="s">
        <v>58</v>
      </c>
      <c r="Q53" s="4" t="s">
        <v>59</v>
      </c>
      <c r="R53" s="4" t="s">
        <v>60</v>
      </c>
      <c r="S53" s="8" t="s">
        <v>61</v>
      </c>
    </row>
    <row r="54" spans="1:19">
      <c r="A54" s="4" t="s">
        <v>49</v>
      </c>
      <c r="B54" s="4" t="s">
        <v>50</v>
      </c>
      <c r="C54" s="4" t="s">
        <v>51</v>
      </c>
      <c r="D54" s="4" t="s">
        <v>52</v>
      </c>
      <c r="E54" s="4" t="s">
        <v>53</v>
      </c>
      <c r="F54" s="5">
        <v>111022</v>
      </c>
      <c r="G54" s="4" t="s">
        <v>54</v>
      </c>
      <c r="H54" s="4" t="s">
        <v>162</v>
      </c>
      <c r="I54" s="4" t="s">
        <v>163</v>
      </c>
      <c r="J54" s="4" t="s">
        <v>57</v>
      </c>
      <c r="K54" s="10">
        <v>4.8</v>
      </c>
      <c r="L54" s="5">
        <v>45</v>
      </c>
      <c r="M54" s="5">
        <v>8</v>
      </c>
      <c r="N54" s="6">
        <v>38.4</v>
      </c>
      <c r="O54" s="7">
        <v>17.7777777777778</v>
      </c>
      <c r="P54" s="4" t="s">
        <v>58</v>
      </c>
      <c r="Q54" s="4" t="s">
        <v>59</v>
      </c>
      <c r="R54" s="4" t="s">
        <v>60</v>
      </c>
      <c r="S54" s="8" t="s">
        <v>61</v>
      </c>
    </row>
    <row r="55" spans="1:19">
      <c r="A55" s="4" t="s">
        <v>49</v>
      </c>
      <c r="B55" s="4" t="s">
        <v>50</v>
      </c>
      <c r="C55" s="4" t="s">
        <v>51</v>
      </c>
      <c r="D55" s="4" t="s">
        <v>52</v>
      </c>
      <c r="E55" s="4" t="s">
        <v>53</v>
      </c>
      <c r="F55" s="5">
        <v>111022</v>
      </c>
      <c r="G55" s="4" t="s">
        <v>54</v>
      </c>
      <c r="H55" s="4" t="s">
        <v>164</v>
      </c>
      <c r="I55" s="4" t="s">
        <v>165</v>
      </c>
      <c r="J55" s="4" t="s">
        <v>57</v>
      </c>
      <c r="K55" s="10">
        <v>9.68</v>
      </c>
      <c r="L55" s="5">
        <v>3</v>
      </c>
      <c r="M55" s="5">
        <v>0</v>
      </c>
      <c r="N55" s="6">
        <v>0</v>
      </c>
      <c r="O55" s="7">
        <v>0</v>
      </c>
      <c r="P55" s="4" t="s">
        <v>58</v>
      </c>
      <c r="Q55" s="4" t="s">
        <v>59</v>
      </c>
      <c r="R55" s="4" t="s">
        <v>60</v>
      </c>
      <c r="S55" s="8" t="s">
        <v>61</v>
      </c>
    </row>
    <row r="56" spans="1:19">
      <c r="A56" s="4" t="s">
        <v>49</v>
      </c>
      <c r="B56" s="4" t="s">
        <v>50</v>
      </c>
      <c r="C56" s="4" t="s">
        <v>51</v>
      </c>
      <c r="D56" s="4" t="s">
        <v>52</v>
      </c>
      <c r="E56" s="4" t="s">
        <v>53</v>
      </c>
      <c r="F56" s="5">
        <v>111022</v>
      </c>
      <c r="G56" s="4" t="s">
        <v>54</v>
      </c>
      <c r="H56" s="4" t="s">
        <v>166</v>
      </c>
      <c r="I56" s="4" t="s">
        <v>167</v>
      </c>
      <c r="J56" s="4" t="s">
        <v>57</v>
      </c>
      <c r="K56" s="10">
        <v>11.6</v>
      </c>
      <c r="L56" s="5">
        <v>3</v>
      </c>
      <c r="M56" s="5">
        <v>0</v>
      </c>
      <c r="N56" s="6">
        <v>0</v>
      </c>
      <c r="O56" s="7">
        <v>0</v>
      </c>
      <c r="P56" s="4" t="s">
        <v>58</v>
      </c>
      <c r="Q56" s="4" t="s">
        <v>59</v>
      </c>
      <c r="R56" s="4" t="s">
        <v>60</v>
      </c>
      <c r="S56" s="8" t="s">
        <v>61</v>
      </c>
    </row>
    <row r="57" spans="1:19">
      <c r="A57" s="4" t="s">
        <v>49</v>
      </c>
      <c r="B57" s="4" t="s">
        <v>50</v>
      </c>
      <c r="C57" s="4" t="s">
        <v>51</v>
      </c>
      <c r="D57" s="4" t="s">
        <v>52</v>
      </c>
      <c r="E57" s="4" t="s">
        <v>53</v>
      </c>
      <c r="F57" s="5">
        <v>111022</v>
      </c>
      <c r="G57" s="4" t="s">
        <v>54</v>
      </c>
      <c r="H57" s="4" t="s">
        <v>168</v>
      </c>
      <c r="I57" s="4" t="s">
        <v>169</v>
      </c>
      <c r="J57" s="4" t="s">
        <v>57</v>
      </c>
      <c r="K57" s="10">
        <v>14.6</v>
      </c>
      <c r="L57" s="5">
        <v>3</v>
      </c>
      <c r="M57" s="5">
        <v>15</v>
      </c>
      <c r="N57" s="6">
        <v>219</v>
      </c>
      <c r="O57" s="7">
        <v>500</v>
      </c>
      <c r="P57" s="4" t="s">
        <v>58</v>
      </c>
      <c r="Q57" s="4" t="s">
        <v>59</v>
      </c>
      <c r="R57" s="4" t="s">
        <v>60</v>
      </c>
      <c r="S57" s="8" t="s">
        <v>61</v>
      </c>
    </row>
    <row r="58" spans="1:19">
      <c r="A58" s="4" t="s">
        <v>49</v>
      </c>
      <c r="B58" s="4" t="s">
        <v>50</v>
      </c>
      <c r="C58" s="4" t="s">
        <v>51</v>
      </c>
      <c r="D58" s="4" t="s">
        <v>52</v>
      </c>
      <c r="E58" s="4" t="s">
        <v>53</v>
      </c>
      <c r="F58" s="5">
        <v>111022</v>
      </c>
      <c r="G58" s="4" t="s">
        <v>54</v>
      </c>
      <c r="H58" s="4" t="s">
        <v>170</v>
      </c>
      <c r="I58" s="4" t="s">
        <v>171</v>
      </c>
      <c r="J58" s="4" t="s">
        <v>57</v>
      </c>
      <c r="K58" s="10">
        <v>22.02</v>
      </c>
      <c r="L58" s="5">
        <v>3</v>
      </c>
      <c r="M58" s="5">
        <v>3</v>
      </c>
      <c r="N58" s="6">
        <v>66.06</v>
      </c>
      <c r="O58" s="7">
        <v>100</v>
      </c>
      <c r="P58" s="4" t="s">
        <v>58</v>
      </c>
      <c r="Q58" s="4" t="s">
        <v>59</v>
      </c>
      <c r="R58" s="4" t="s">
        <v>60</v>
      </c>
      <c r="S58" s="8" t="s">
        <v>61</v>
      </c>
    </row>
    <row r="59" spans="1:19">
      <c r="A59" s="4" t="s">
        <v>49</v>
      </c>
      <c r="B59" s="4" t="s">
        <v>50</v>
      </c>
      <c r="C59" s="4" t="s">
        <v>51</v>
      </c>
      <c r="D59" s="4" t="s">
        <v>52</v>
      </c>
      <c r="E59" s="4" t="s">
        <v>53</v>
      </c>
      <c r="F59" s="5">
        <v>111022</v>
      </c>
      <c r="G59" s="4" t="s">
        <v>54</v>
      </c>
      <c r="H59" s="4" t="s">
        <v>172</v>
      </c>
      <c r="I59" s="4" t="s">
        <v>173</v>
      </c>
      <c r="J59" s="4" t="s">
        <v>57</v>
      </c>
      <c r="K59" s="10">
        <v>29.54</v>
      </c>
      <c r="L59" s="5">
        <v>3</v>
      </c>
      <c r="M59" s="5">
        <v>0</v>
      </c>
      <c r="N59" s="6">
        <v>0</v>
      </c>
      <c r="O59" s="7">
        <v>0</v>
      </c>
      <c r="P59" s="4" t="s">
        <v>58</v>
      </c>
      <c r="Q59" s="4" t="s">
        <v>59</v>
      </c>
      <c r="R59" s="4" t="s">
        <v>60</v>
      </c>
      <c r="S59" s="8" t="s">
        <v>61</v>
      </c>
    </row>
    <row r="60" spans="1:19">
      <c r="A60" s="4" t="s">
        <v>49</v>
      </c>
      <c r="B60" s="4" t="s">
        <v>50</v>
      </c>
      <c r="C60" s="4" t="s">
        <v>51</v>
      </c>
      <c r="D60" s="4" t="s">
        <v>52</v>
      </c>
      <c r="E60" s="4" t="s">
        <v>53</v>
      </c>
      <c r="F60" s="5">
        <v>111022</v>
      </c>
      <c r="G60" s="4" t="s">
        <v>54</v>
      </c>
      <c r="H60" s="4" t="s">
        <v>174</v>
      </c>
      <c r="I60" s="4" t="s">
        <v>175</v>
      </c>
      <c r="J60" s="4" t="s">
        <v>57</v>
      </c>
      <c r="K60" s="10">
        <v>49.59</v>
      </c>
      <c r="L60" s="5">
        <v>3</v>
      </c>
      <c r="M60" s="5">
        <v>1</v>
      </c>
      <c r="N60" s="6">
        <v>49.59</v>
      </c>
      <c r="O60" s="7">
        <v>33.3333333333333</v>
      </c>
      <c r="P60" s="4" t="s">
        <v>58</v>
      </c>
      <c r="Q60" s="4" t="s">
        <v>59</v>
      </c>
      <c r="R60" s="4" t="s">
        <v>60</v>
      </c>
      <c r="S60" s="8" t="s">
        <v>61</v>
      </c>
    </row>
    <row r="61" spans="1:19">
      <c r="A61" s="4" t="s">
        <v>49</v>
      </c>
      <c r="B61" s="4" t="s">
        <v>50</v>
      </c>
      <c r="C61" s="4" t="s">
        <v>51</v>
      </c>
      <c r="D61" s="4" t="s">
        <v>52</v>
      </c>
      <c r="E61" s="4" t="s">
        <v>53</v>
      </c>
      <c r="F61" s="5">
        <v>111022</v>
      </c>
      <c r="G61" s="4" t="s">
        <v>54</v>
      </c>
      <c r="H61" s="4" t="s">
        <v>176</v>
      </c>
      <c r="I61" s="4" t="s">
        <v>177</v>
      </c>
      <c r="J61" s="4" t="s">
        <v>57</v>
      </c>
      <c r="K61" s="10">
        <v>72</v>
      </c>
      <c r="L61" s="5">
        <v>15</v>
      </c>
      <c r="M61" s="5">
        <v>6</v>
      </c>
      <c r="N61" s="6">
        <v>432</v>
      </c>
      <c r="O61" s="7">
        <v>40</v>
      </c>
      <c r="P61" s="4" t="s">
        <v>58</v>
      </c>
      <c r="Q61" s="4" t="s">
        <v>59</v>
      </c>
      <c r="R61" s="4" t="s">
        <v>60</v>
      </c>
      <c r="S61" s="8" t="s">
        <v>61</v>
      </c>
    </row>
    <row r="62" spans="1:19">
      <c r="A62" s="4" t="s">
        <v>49</v>
      </c>
      <c r="B62" s="4" t="s">
        <v>50</v>
      </c>
      <c r="C62" s="4" t="s">
        <v>51</v>
      </c>
      <c r="D62" s="4" t="s">
        <v>52</v>
      </c>
      <c r="E62" s="4" t="s">
        <v>53</v>
      </c>
      <c r="F62" s="5">
        <v>111022</v>
      </c>
      <c r="G62" s="4" t="s">
        <v>54</v>
      </c>
      <c r="H62" s="4" t="s">
        <v>178</v>
      </c>
      <c r="I62" s="4" t="s">
        <v>179</v>
      </c>
      <c r="J62" s="4" t="s">
        <v>57</v>
      </c>
      <c r="K62" s="10">
        <v>6.9</v>
      </c>
      <c r="L62" s="5">
        <v>60</v>
      </c>
      <c r="M62" s="5">
        <v>7</v>
      </c>
      <c r="N62" s="6">
        <v>48.3</v>
      </c>
      <c r="O62" s="7">
        <v>11.6666666666667</v>
      </c>
      <c r="P62" s="4" t="s">
        <v>58</v>
      </c>
      <c r="Q62" s="4" t="s">
        <v>59</v>
      </c>
      <c r="R62" s="4" t="s">
        <v>60</v>
      </c>
      <c r="S62" s="8" t="s">
        <v>61</v>
      </c>
    </row>
    <row r="63" spans="1:19">
      <c r="A63" s="4" t="s">
        <v>49</v>
      </c>
      <c r="B63" s="4" t="s">
        <v>50</v>
      </c>
      <c r="C63" s="4" t="s">
        <v>51</v>
      </c>
      <c r="D63" s="4" t="s">
        <v>52</v>
      </c>
      <c r="E63" s="4" t="s">
        <v>53</v>
      </c>
      <c r="F63" s="5">
        <v>111022</v>
      </c>
      <c r="G63" s="4" t="s">
        <v>54</v>
      </c>
      <c r="H63" s="4" t="s">
        <v>180</v>
      </c>
      <c r="I63" s="4" t="s">
        <v>181</v>
      </c>
      <c r="J63" s="4" t="s">
        <v>57</v>
      </c>
      <c r="K63" s="10">
        <v>49</v>
      </c>
      <c r="L63" s="5">
        <v>3</v>
      </c>
      <c r="M63" s="5">
        <v>0</v>
      </c>
      <c r="N63" s="6">
        <v>0</v>
      </c>
      <c r="O63" s="7">
        <v>0</v>
      </c>
      <c r="P63" s="4" t="s">
        <v>58</v>
      </c>
      <c r="Q63" s="4" t="s">
        <v>59</v>
      </c>
      <c r="R63" s="4" t="s">
        <v>60</v>
      </c>
      <c r="S63" s="8" t="s">
        <v>61</v>
      </c>
    </row>
    <row r="64" spans="1:19">
      <c r="A64" s="4" t="s">
        <v>49</v>
      </c>
      <c r="B64" s="4" t="s">
        <v>50</v>
      </c>
      <c r="C64" s="4" t="s">
        <v>51</v>
      </c>
      <c r="D64" s="4" t="s">
        <v>52</v>
      </c>
      <c r="E64" s="4" t="s">
        <v>53</v>
      </c>
      <c r="F64" s="5">
        <v>111022</v>
      </c>
      <c r="G64" s="4" t="s">
        <v>54</v>
      </c>
      <c r="H64" s="4" t="s">
        <v>182</v>
      </c>
      <c r="I64" s="4" t="s">
        <v>183</v>
      </c>
      <c r="J64" s="4" t="s">
        <v>57</v>
      </c>
      <c r="K64" s="10">
        <v>75</v>
      </c>
      <c r="L64" s="5">
        <v>3</v>
      </c>
      <c r="M64" s="5">
        <v>0</v>
      </c>
      <c r="N64" s="6">
        <v>0</v>
      </c>
      <c r="O64" s="7">
        <v>0</v>
      </c>
      <c r="P64" s="4" t="s">
        <v>58</v>
      </c>
      <c r="Q64" s="4" t="s">
        <v>59</v>
      </c>
      <c r="R64" s="4" t="s">
        <v>60</v>
      </c>
      <c r="S64" s="8" t="s">
        <v>61</v>
      </c>
    </row>
    <row r="65" spans="1:19">
      <c r="A65" s="4" t="s">
        <v>49</v>
      </c>
      <c r="B65" s="4" t="s">
        <v>50</v>
      </c>
      <c r="C65" s="4" t="s">
        <v>51</v>
      </c>
      <c r="D65" s="4" t="s">
        <v>52</v>
      </c>
      <c r="E65" s="4" t="s">
        <v>53</v>
      </c>
      <c r="F65" s="5">
        <v>111022</v>
      </c>
      <c r="G65" s="4" t="s">
        <v>54</v>
      </c>
      <c r="H65" s="4" t="s">
        <v>184</v>
      </c>
      <c r="I65" s="4" t="s">
        <v>185</v>
      </c>
      <c r="J65" s="4" t="s">
        <v>57</v>
      </c>
      <c r="K65" s="10">
        <v>79</v>
      </c>
      <c r="L65" s="5">
        <v>3</v>
      </c>
      <c r="M65" s="5">
        <v>0</v>
      </c>
      <c r="N65" s="6">
        <v>0</v>
      </c>
      <c r="O65" s="7">
        <v>0</v>
      </c>
      <c r="P65" s="4" t="s">
        <v>58</v>
      </c>
      <c r="Q65" s="4" t="s">
        <v>59</v>
      </c>
      <c r="R65" s="4" t="s">
        <v>60</v>
      </c>
      <c r="S65" s="8" t="s">
        <v>61</v>
      </c>
    </row>
    <row r="66" spans="1:19">
      <c r="A66" s="4" t="s">
        <v>49</v>
      </c>
      <c r="B66" s="4" t="s">
        <v>50</v>
      </c>
      <c r="C66" s="4" t="s">
        <v>51</v>
      </c>
      <c r="D66" s="4" t="s">
        <v>52</v>
      </c>
      <c r="E66" s="4" t="s">
        <v>53</v>
      </c>
      <c r="F66" s="5">
        <v>111022</v>
      </c>
      <c r="G66" s="4" t="s">
        <v>54</v>
      </c>
      <c r="H66" s="4" t="s">
        <v>186</v>
      </c>
      <c r="I66" s="4" t="s">
        <v>187</v>
      </c>
      <c r="J66" s="4" t="s">
        <v>57</v>
      </c>
      <c r="K66" s="10">
        <v>97</v>
      </c>
      <c r="L66" s="5">
        <v>3</v>
      </c>
      <c r="M66" s="5">
        <v>0</v>
      </c>
      <c r="N66" s="6">
        <v>0</v>
      </c>
      <c r="O66" s="7">
        <v>0</v>
      </c>
      <c r="P66" s="4" t="s">
        <v>58</v>
      </c>
      <c r="Q66" s="4" t="s">
        <v>59</v>
      </c>
      <c r="R66" s="4" t="s">
        <v>60</v>
      </c>
      <c r="S66" s="8" t="s">
        <v>61</v>
      </c>
    </row>
    <row r="67" spans="1:19">
      <c r="A67" s="4" t="s">
        <v>49</v>
      </c>
      <c r="B67" s="4" t="s">
        <v>50</v>
      </c>
      <c r="C67" s="4" t="s">
        <v>51</v>
      </c>
      <c r="D67" s="4" t="s">
        <v>52</v>
      </c>
      <c r="E67" s="4" t="s">
        <v>53</v>
      </c>
      <c r="F67" s="5">
        <v>111022</v>
      </c>
      <c r="G67" s="4" t="s">
        <v>54</v>
      </c>
      <c r="H67" s="4" t="s">
        <v>188</v>
      </c>
      <c r="I67" s="4" t="s">
        <v>189</v>
      </c>
      <c r="J67" s="4" t="s">
        <v>57</v>
      </c>
      <c r="K67" s="10">
        <v>115</v>
      </c>
      <c r="L67" s="5">
        <v>3</v>
      </c>
      <c r="M67" s="5">
        <v>0</v>
      </c>
      <c r="N67" s="6">
        <v>0</v>
      </c>
      <c r="O67" s="7">
        <v>0</v>
      </c>
      <c r="P67" s="4" t="s">
        <v>58</v>
      </c>
      <c r="Q67" s="4" t="s">
        <v>59</v>
      </c>
      <c r="R67" s="4" t="s">
        <v>60</v>
      </c>
      <c r="S67" s="8" t="s">
        <v>61</v>
      </c>
    </row>
    <row r="68" spans="1:19">
      <c r="A68" s="4" t="s">
        <v>49</v>
      </c>
      <c r="B68" s="4" t="s">
        <v>50</v>
      </c>
      <c r="C68" s="4" t="s">
        <v>51</v>
      </c>
      <c r="D68" s="4" t="s">
        <v>52</v>
      </c>
      <c r="E68" s="4" t="s">
        <v>53</v>
      </c>
      <c r="F68" s="5">
        <v>111022</v>
      </c>
      <c r="G68" s="4" t="s">
        <v>54</v>
      </c>
      <c r="H68" s="4" t="s">
        <v>190</v>
      </c>
      <c r="I68" s="4" t="s">
        <v>191</v>
      </c>
      <c r="J68" s="4" t="s">
        <v>57</v>
      </c>
      <c r="K68" s="10">
        <v>135</v>
      </c>
      <c r="L68" s="5">
        <v>3</v>
      </c>
      <c r="M68" s="5">
        <v>0</v>
      </c>
      <c r="N68" s="6">
        <v>0</v>
      </c>
      <c r="O68" s="7">
        <v>0</v>
      </c>
      <c r="P68" s="4" t="s">
        <v>58</v>
      </c>
      <c r="Q68" s="4" t="s">
        <v>59</v>
      </c>
      <c r="R68" s="4" t="s">
        <v>60</v>
      </c>
      <c r="S68" s="8" t="s">
        <v>61</v>
      </c>
    </row>
    <row r="69" spans="1:19">
      <c r="A69" s="4" t="s">
        <v>49</v>
      </c>
      <c r="B69" s="4" t="s">
        <v>50</v>
      </c>
      <c r="C69" s="4" t="s">
        <v>51</v>
      </c>
      <c r="D69" s="4" t="s">
        <v>52</v>
      </c>
      <c r="E69" s="4" t="s">
        <v>53</v>
      </c>
      <c r="F69" s="5">
        <v>111022</v>
      </c>
      <c r="G69" s="4" t="s">
        <v>54</v>
      </c>
      <c r="H69" s="4" t="s">
        <v>192</v>
      </c>
      <c r="I69" s="4" t="s">
        <v>193</v>
      </c>
      <c r="J69" s="4" t="s">
        <v>57</v>
      </c>
      <c r="K69" s="10">
        <v>13.33</v>
      </c>
      <c r="L69" s="5">
        <v>60</v>
      </c>
      <c r="M69" s="5">
        <v>5</v>
      </c>
      <c r="N69" s="6">
        <v>66.650000000000006</v>
      </c>
      <c r="O69" s="7">
        <v>8.3333333333333304</v>
      </c>
      <c r="P69" s="4" t="s">
        <v>58</v>
      </c>
      <c r="Q69" s="4" t="s">
        <v>59</v>
      </c>
      <c r="R69" s="4" t="s">
        <v>60</v>
      </c>
      <c r="S69" s="8" t="s">
        <v>61</v>
      </c>
    </row>
    <row r="70" spans="1:19">
      <c r="A70" s="4" t="s">
        <v>49</v>
      </c>
      <c r="B70" s="4" t="s">
        <v>50</v>
      </c>
      <c r="C70" s="4" t="s">
        <v>51</v>
      </c>
      <c r="D70" s="4" t="s">
        <v>52</v>
      </c>
      <c r="E70" s="4" t="s">
        <v>53</v>
      </c>
      <c r="F70" s="5">
        <v>111022</v>
      </c>
      <c r="G70" s="4" t="s">
        <v>54</v>
      </c>
      <c r="H70" s="4" t="s">
        <v>194</v>
      </c>
      <c r="I70" s="4" t="s">
        <v>195</v>
      </c>
      <c r="J70" s="4" t="s">
        <v>57</v>
      </c>
      <c r="K70" s="10">
        <v>0</v>
      </c>
      <c r="L70" s="5">
        <v>2</v>
      </c>
      <c r="M70" s="5">
        <v>0</v>
      </c>
      <c r="N70" s="6">
        <v>0</v>
      </c>
      <c r="O70" s="7">
        <v>0</v>
      </c>
      <c r="P70" s="4" t="s">
        <v>58</v>
      </c>
      <c r="Q70" s="4" t="s">
        <v>59</v>
      </c>
      <c r="R70" s="4" t="s">
        <v>60</v>
      </c>
      <c r="S70" s="8" t="s">
        <v>61</v>
      </c>
    </row>
    <row r="71" spans="1:19">
      <c r="A71" s="4" t="s">
        <v>49</v>
      </c>
      <c r="B71" s="4" t="s">
        <v>50</v>
      </c>
      <c r="C71" s="4" t="s">
        <v>51</v>
      </c>
      <c r="D71" s="4" t="s">
        <v>52</v>
      </c>
      <c r="E71" s="4" t="s">
        <v>53</v>
      </c>
      <c r="F71" s="5">
        <v>111022</v>
      </c>
      <c r="G71" s="4" t="s">
        <v>54</v>
      </c>
      <c r="H71" s="4" t="s">
        <v>196</v>
      </c>
      <c r="I71" s="4" t="s">
        <v>197</v>
      </c>
      <c r="J71" s="4" t="s">
        <v>57</v>
      </c>
      <c r="K71" s="10">
        <v>13.78</v>
      </c>
      <c r="L71" s="5">
        <v>3</v>
      </c>
      <c r="M71" s="5">
        <v>0</v>
      </c>
      <c r="N71" s="6">
        <v>0</v>
      </c>
      <c r="O71" s="7">
        <v>0</v>
      </c>
      <c r="P71" s="4" t="s">
        <v>58</v>
      </c>
      <c r="Q71" s="4" t="s">
        <v>59</v>
      </c>
      <c r="R71" s="4" t="s">
        <v>60</v>
      </c>
      <c r="S71" s="8" t="s">
        <v>61</v>
      </c>
    </row>
    <row r="72" spans="1:19">
      <c r="A72" s="4" t="s">
        <v>49</v>
      </c>
      <c r="B72" s="4" t="s">
        <v>50</v>
      </c>
      <c r="C72" s="4" t="s">
        <v>51</v>
      </c>
      <c r="D72" s="4" t="s">
        <v>52</v>
      </c>
      <c r="E72" s="4" t="s">
        <v>53</v>
      </c>
      <c r="F72" s="5">
        <v>111022</v>
      </c>
      <c r="G72" s="4" t="s">
        <v>54</v>
      </c>
      <c r="H72" s="4" t="s">
        <v>198</v>
      </c>
      <c r="I72" s="4" t="s">
        <v>199</v>
      </c>
      <c r="J72" s="4" t="s">
        <v>57</v>
      </c>
      <c r="K72" s="10">
        <v>13.33</v>
      </c>
      <c r="L72" s="5">
        <v>45</v>
      </c>
      <c r="M72" s="5">
        <v>8</v>
      </c>
      <c r="N72" s="6">
        <v>106.64</v>
      </c>
      <c r="O72" s="7">
        <v>17.7777777777778</v>
      </c>
      <c r="P72" s="4" t="s">
        <v>58</v>
      </c>
      <c r="Q72" s="4" t="s">
        <v>59</v>
      </c>
      <c r="R72" s="4" t="s">
        <v>60</v>
      </c>
      <c r="S72" s="8" t="s">
        <v>61</v>
      </c>
    </row>
    <row r="73" spans="1:19">
      <c r="A73" s="4" t="s">
        <v>49</v>
      </c>
      <c r="B73" s="4" t="s">
        <v>50</v>
      </c>
      <c r="C73" s="4" t="s">
        <v>51</v>
      </c>
      <c r="D73" s="4" t="s">
        <v>52</v>
      </c>
      <c r="E73" s="4" t="s">
        <v>53</v>
      </c>
      <c r="F73" s="5">
        <v>111022</v>
      </c>
      <c r="G73" s="4" t="s">
        <v>54</v>
      </c>
      <c r="H73" s="4" t="s">
        <v>200</v>
      </c>
      <c r="I73" s="4" t="s">
        <v>201</v>
      </c>
      <c r="J73" s="4" t="s">
        <v>57</v>
      </c>
      <c r="K73" s="10">
        <v>7.52</v>
      </c>
      <c r="L73" s="5">
        <v>3</v>
      </c>
      <c r="M73" s="5">
        <v>99</v>
      </c>
      <c r="N73" s="6">
        <v>744.48</v>
      </c>
      <c r="O73" s="7">
        <v>3300</v>
      </c>
      <c r="P73" s="4" t="s">
        <v>58</v>
      </c>
      <c r="Q73" s="4" t="s">
        <v>59</v>
      </c>
      <c r="R73" s="4" t="s">
        <v>60</v>
      </c>
      <c r="S73" s="8" t="s">
        <v>61</v>
      </c>
    </row>
    <row r="74" spans="1:19">
      <c r="A74" s="4" t="s">
        <v>49</v>
      </c>
      <c r="B74" s="4" t="s">
        <v>50</v>
      </c>
      <c r="C74" s="4" t="s">
        <v>51</v>
      </c>
      <c r="D74" s="4" t="s">
        <v>52</v>
      </c>
      <c r="E74" s="4" t="s">
        <v>53</v>
      </c>
      <c r="F74" s="5">
        <v>111022</v>
      </c>
      <c r="G74" s="4" t="s">
        <v>54</v>
      </c>
      <c r="H74" s="4" t="s">
        <v>202</v>
      </c>
      <c r="I74" s="4" t="s">
        <v>203</v>
      </c>
      <c r="J74" s="4" t="s">
        <v>57</v>
      </c>
      <c r="K74" s="10">
        <v>8.8550000000000004</v>
      </c>
      <c r="L74" s="5">
        <v>4</v>
      </c>
      <c r="M74" s="5">
        <v>4</v>
      </c>
      <c r="N74" s="6">
        <v>70.84</v>
      </c>
      <c r="O74" s="7">
        <v>100</v>
      </c>
      <c r="P74" s="4" t="s">
        <v>58</v>
      </c>
      <c r="Q74" s="4" t="s">
        <v>59</v>
      </c>
      <c r="R74" s="4" t="s">
        <v>60</v>
      </c>
      <c r="S74" s="8" t="s">
        <v>61</v>
      </c>
    </row>
    <row r="75" spans="1:19">
      <c r="A75" s="4" t="s">
        <v>49</v>
      </c>
      <c r="B75" s="4" t="s">
        <v>50</v>
      </c>
      <c r="C75" s="4" t="s">
        <v>51</v>
      </c>
      <c r="D75" s="4" t="s">
        <v>52</v>
      </c>
      <c r="E75" s="4" t="s">
        <v>53</v>
      </c>
      <c r="F75" s="5">
        <v>111022</v>
      </c>
      <c r="G75" s="4" t="s">
        <v>54</v>
      </c>
      <c r="H75" s="4" t="s">
        <v>204</v>
      </c>
      <c r="I75" s="4" t="s">
        <v>205</v>
      </c>
      <c r="J75" s="4" t="s">
        <v>57</v>
      </c>
      <c r="K75" s="10">
        <v>18.23</v>
      </c>
      <c r="L75" s="5">
        <v>3</v>
      </c>
      <c r="M75" s="5">
        <v>6</v>
      </c>
      <c r="N75" s="6">
        <v>109.38</v>
      </c>
      <c r="O75" s="7">
        <v>200</v>
      </c>
      <c r="P75" s="4" t="s">
        <v>58</v>
      </c>
      <c r="Q75" s="4" t="s">
        <v>59</v>
      </c>
      <c r="R75" s="4" t="s">
        <v>60</v>
      </c>
      <c r="S75" s="8" t="s">
        <v>61</v>
      </c>
    </row>
    <row r="76" spans="1:19">
      <c r="A76" s="4" t="s">
        <v>49</v>
      </c>
      <c r="B76" s="4" t="s">
        <v>50</v>
      </c>
      <c r="C76" s="4" t="s">
        <v>51</v>
      </c>
      <c r="D76" s="4" t="s">
        <v>52</v>
      </c>
      <c r="E76" s="4" t="s">
        <v>53</v>
      </c>
      <c r="F76" s="5">
        <v>111022</v>
      </c>
      <c r="G76" s="4" t="s">
        <v>54</v>
      </c>
      <c r="H76" s="4" t="s">
        <v>206</v>
      </c>
      <c r="I76" s="4" t="s">
        <v>207</v>
      </c>
      <c r="J76" s="4" t="s">
        <v>57</v>
      </c>
      <c r="K76" s="10">
        <v>0</v>
      </c>
      <c r="L76" s="5">
        <v>2</v>
      </c>
      <c r="M76" s="5">
        <v>0</v>
      </c>
      <c r="N76" s="6">
        <v>0</v>
      </c>
      <c r="O76" s="7">
        <v>0</v>
      </c>
      <c r="P76" s="4" t="s">
        <v>58</v>
      </c>
      <c r="Q76" s="4" t="s">
        <v>59</v>
      </c>
      <c r="R76" s="4" t="s">
        <v>60</v>
      </c>
      <c r="S76" s="8" t="s">
        <v>61</v>
      </c>
    </row>
    <row r="77" spans="1:19">
      <c r="A77" s="4" t="s">
        <v>49</v>
      </c>
      <c r="B77" s="4" t="s">
        <v>50</v>
      </c>
      <c r="C77" s="4" t="s">
        <v>51</v>
      </c>
      <c r="D77" s="4" t="s">
        <v>52</v>
      </c>
      <c r="E77" s="4" t="s">
        <v>53</v>
      </c>
      <c r="F77" s="5">
        <v>111022</v>
      </c>
      <c r="G77" s="4" t="s">
        <v>54</v>
      </c>
      <c r="H77" s="4" t="s">
        <v>208</v>
      </c>
      <c r="I77" s="4" t="s">
        <v>209</v>
      </c>
      <c r="J77" s="4" t="s">
        <v>57</v>
      </c>
      <c r="K77" s="10">
        <v>19.16</v>
      </c>
      <c r="L77" s="5">
        <v>36</v>
      </c>
      <c r="M77" s="5">
        <v>0</v>
      </c>
      <c r="N77" s="6">
        <v>0</v>
      </c>
      <c r="O77" s="7">
        <v>0</v>
      </c>
      <c r="P77" s="4" t="s">
        <v>58</v>
      </c>
      <c r="Q77" s="4" t="s">
        <v>59</v>
      </c>
      <c r="R77" s="4" t="s">
        <v>60</v>
      </c>
      <c r="S77" s="8" t="s">
        <v>61</v>
      </c>
    </row>
    <row r="78" spans="1:19">
      <c r="A78" s="4" t="s">
        <v>49</v>
      </c>
      <c r="B78" s="4" t="s">
        <v>50</v>
      </c>
      <c r="C78" s="4" t="s">
        <v>51</v>
      </c>
      <c r="D78" s="4" t="s">
        <v>52</v>
      </c>
      <c r="E78" s="4" t="s">
        <v>53</v>
      </c>
      <c r="F78" s="5">
        <v>111022</v>
      </c>
      <c r="G78" s="4" t="s">
        <v>54</v>
      </c>
      <c r="H78" s="4" t="s">
        <v>210</v>
      </c>
      <c r="I78" s="4" t="s">
        <v>211</v>
      </c>
      <c r="J78" s="4" t="s">
        <v>57</v>
      </c>
      <c r="K78" s="10">
        <v>8.1999999999999993</v>
      </c>
      <c r="L78" s="5">
        <v>3</v>
      </c>
      <c r="M78" s="5">
        <v>82</v>
      </c>
      <c r="N78" s="6">
        <v>672.4</v>
      </c>
      <c r="O78" s="7">
        <v>2733.3333333333298</v>
      </c>
      <c r="P78" s="4" t="s">
        <v>58</v>
      </c>
      <c r="Q78" s="4" t="s">
        <v>59</v>
      </c>
      <c r="R78" s="4" t="s">
        <v>60</v>
      </c>
      <c r="S78" s="8" t="s">
        <v>61</v>
      </c>
    </row>
    <row r="79" spans="1:19">
      <c r="A79" s="4" t="s">
        <v>49</v>
      </c>
      <c r="B79" s="4" t="s">
        <v>50</v>
      </c>
      <c r="C79" s="4" t="s">
        <v>51</v>
      </c>
      <c r="D79" s="4" t="s">
        <v>52</v>
      </c>
      <c r="E79" s="4" t="s">
        <v>53</v>
      </c>
      <c r="F79" s="5">
        <v>111022</v>
      </c>
      <c r="G79" s="4" t="s">
        <v>54</v>
      </c>
      <c r="H79" s="4" t="s">
        <v>212</v>
      </c>
      <c r="I79" s="4" t="s">
        <v>213</v>
      </c>
      <c r="J79" s="4" t="s">
        <v>57</v>
      </c>
      <c r="K79" s="10">
        <v>7.53</v>
      </c>
      <c r="L79" s="5">
        <v>3</v>
      </c>
      <c r="M79" s="5">
        <v>48</v>
      </c>
      <c r="N79" s="6">
        <v>361.44</v>
      </c>
      <c r="O79" s="7">
        <v>1600</v>
      </c>
      <c r="P79" s="4" t="s">
        <v>58</v>
      </c>
      <c r="Q79" s="4" t="s">
        <v>59</v>
      </c>
      <c r="R79" s="4" t="s">
        <v>60</v>
      </c>
      <c r="S79" s="8" t="s">
        <v>61</v>
      </c>
    </row>
    <row r="80" spans="1:19">
      <c r="A80" s="4" t="s">
        <v>49</v>
      </c>
      <c r="B80" s="4" t="s">
        <v>50</v>
      </c>
      <c r="C80" s="4" t="s">
        <v>51</v>
      </c>
      <c r="D80" s="4" t="s">
        <v>52</v>
      </c>
      <c r="E80" s="4" t="s">
        <v>53</v>
      </c>
      <c r="F80" s="5">
        <v>111022</v>
      </c>
      <c r="G80" s="4" t="s">
        <v>54</v>
      </c>
      <c r="H80" s="4" t="s">
        <v>214</v>
      </c>
      <c r="I80" s="4" t="s">
        <v>215</v>
      </c>
      <c r="J80" s="4" t="s">
        <v>57</v>
      </c>
      <c r="K80" s="10">
        <v>7.11</v>
      </c>
      <c r="L80" s="5">
        <v>3</v>
      </c>
      <c r="M80" s="5">
        <v>107</v>
      </c>
      <c r="N80" s="6">
        <v>760.77</v>
      </c>
      <c r="O80" s="7">
        <v>3566.6666666666702</v>
      </c>
      <c r="P80" s="4" t="s">
        <v>58</v>
      </c>
      <c r="Q80" s="4" t="s">
        <v>59</v>
      </c>
      <c r="R80" s="4" t="s">
        <v>60</v>
      </c>
      <c r="S80" s="8" t="s">
        <v>61</v>
      </c>
    </row>
    <row r="81" spans="1:19">
      <c r="A81" s="4" t="s">
        <v>49</v>
      </c>
      <c r="B81" s="4" t="s">
        <v>50</v>
      </c>
      <c r="C81" s="4" t="s">
        <v>51</v>
      </c>
      <c r="D81" s="4" t="s">
        <v>52</v>
      </c>
      <c r="E81" s="4" t="s">
        <v>53</v>
      </c>
      <c r="F81" s="5">
        <v>111022</v>
      </c>
      <c r="G81" s="4" t="s">
        <v>54</v>
      </c>
      <c r="H81" s="4" t="s">
        <v>216</v>
      </c>
      <c r="I81" s="4" t="s">
        <v>217</v>
      </c>
      <c r="J81" s="4" t="s">
        <v>57</v>
      </c>
      <c r="K81" s="10">
        <v>9.7100000000000009</v>
      </c>
      <c r="L81" s="5">
        <v>3</v>
      </c>
      <c r="M81" s="5">
        <v>0</v>
      </c>
      <c r="N81" s="6">
        <v>0</v>
      </c>
      <c r="O81" s="7">
        <v>0</v>
      </c>
      <c r="P81" s="4" t="s">
        <v>58</v>
      </c>
      <c r="Q81" s="4" t="s">
        <v>59</v>
      </c>
      <c r="R81" s="4" t="s">
        <v>60</v>
      </c>
      <c r="S81" s="8" t="s">
        <v>61</v>
      </c>
    </row>
    <row r="82" spans="1:19">
      <c r="A82" s="4" t="s">
        <v>49</v>
      </c>
      <c r="B82" s="4" t="s">
        <v>50</v>
      </c>
      <c r="C82" s="4" t="s">
        <v>51</v>
      </c>
      <c r="D82" s="4" t="s">
        <v>52</v>
      </c>
      <c r="E82" s="4" t="s">
        <v>53</v>
      </c>
      <c r="F82" s="5">
        <v>111022</v>
      </c>
      <c r="G82" s="4" t="s">
        <v>54</v>
      </c>
      <c r="H82" s="4" t="s">
        <v>218</v>
      </c>
      <c r="I82" s="4" t="s">
        <v>219</v>
      </c>
      <c r="J82" s="4" t="s">
        <v>57</v>
      </c>
      <c r="K82" s="10">
        <v>19.059999999999999</v>
      </c>
      <c r="L82" s="5">
        <v>75</v>
      </c>
      <c r="M82" s="5">
        <v>7</v>
      </c>
      <c r="N82" s="6">
        <v>133.41999999999999</v>
      </c>
      <c r="O82" s="7">
        <v>9.3333333333333304</v>
      </c>
      <c r="P82" s="4" t="s">
        <v>58</v>
      </c>
      <c r="Q82" s="4" t="s">
        <v>59</v>
      </c>
      <c r="R82" s="4" t="s">
        <v>60</v>
      </c>
      <c r="S82" s="8" t="s">
        <v>61</v>
      </c>
    </row>
    <row r="83" spans="1:19">
      <c r="A83" s="4" t="s">
        <v>49</v>
      </c>
      <c r="B83" s="4" t="s">
        <v>50</v>
      </c>
      <c r="C83" s="4" t="s">
        <v>51</v>
      </c>
      <c r="D83" s="4" t="s">
        <v>52</v>
      </c>
      <c r="E83" s="4" t="s">
        <v>53</v>
      </c>
      <c r="F83" s="5">
        <v>111022</v>
      </c>
      <c r="G83" s="4" t="s">
        <v>54</v>
      </c>
      <c r="H83" s="4" t="s">
        <v>220</v>
      </c>
      <c r="I83" s="4" t="s">
        <v>221</v>
      </c>
      <c r="J83" s="4" t="s">
        <v>57</v>
      </c>
      <c r="K83" s="10">
        <v>6.17</v>
      </c>
      <c r="L83" s="5">
        <v>5</v>
      </c>
      <c r="M83" s="5">
        <v>0</v>
      </c>
      <c r="N83" s="6">
        <v>0</v>
      </c>
      <c r="O83" s="7">
        <v>0</v>
      </c>
      <c r="P83" s="4" t="s">
        <v>58</v>
      </c>
      <c r="Q83" s="4" t="s">
        <v>59</v>
      </c>
      <c r="R83" s="4" t="s">
        <v>60</v>
      </c>
      <c r="S83" s="8" t="s">
        <v>61</v>
      </c>
    </row>
    <row r="84" spans="1:19">
      <c r="A84" s="4" t="s">
        <v>49</v>
      </c>
      <c r="B84" s="4" t="s">
        <v>50</v>
      </c>
      <c r="C84" s="4" t="s">
        <v>51</v>
      </c>
      <c r="D84" s="4" t="s">
        <v>52</v>
      </c>
      <c r="E84" s="4" t="s">
        <v>53</v>
      </c>
      <c r="F84" s="5">
        <v>111022</v>
      </c>
      <c r="G84" s="4" t="s">
        <v>54</v>
      </c>
      <c r="H84" s="4" t="s">
        <v>222</v>
      </c>
      <c r="I84" s="4" t="s">
        <v>223</v>
      </c>
      <c r="J84" s="4" t="s">
        <v>57</v>
      </c>
      <c r="K84" s="10">
        <v>8.0500000000000007</v>
      </c>
      <c r="L84" s="5">
        <v>3</v>
      </c>
      <c r="M84" s="5">
        <v>49</v>
      </c>
      <c r="N84" s="6">
        <v>394.45</v>
      </c>
      <c r="O84" s="7">
        <v>1633.3333333333301</v>
      </c>
      <c r="P84" s="4" t="s">
        <v>58</v>
      </c>
      <c r="Q84" s="4" t="s">
        <v>59</v>
      </c>
      <c r="R84" s="4" t="s">
        <v>60</v>
      </c>
      <c r="S84" s="8" t="s">
        <v>61</v>
      </c>
    </row>
    <row r="85" spans="1:19">
      <c r="A85" s="4" t="s">
        <v>49</v>
      </c>
      <c r="B85" s="4" t="s">
        <v>50</v>
      </c>
      <c r="C85" s="4" t="s">
        <v>51</v>
      </c>
      <c r="D85" s="4" t="s">
        <v>52</v>
      </c>
      <c r="E85" s="4" t="s">
        <v>53</v>
      </c>
      <c r="F85" s="5">
        <v>111022</v>
      </c>
      <c r="G85" s="4" t="s">
        <v>54</v>
      </c>
      <c r="H85" s="4" t="s">
        <v>224</v>
      </c>
      <c r="I85" s="4" t="s">
        <v>225</v>
      </c>
      <c r="J85" s="4" t="s">
        <v>57</v>
      </c>
      <c r="K85" s="10">
        <v>7.82</v>
      </c>
      <c r="L85" s="5">
        <v>3</v>
      </c>
      <c r="M85" s="5">
        <v>95</v>
      </c>
      <c r="N85" s="6">
        <v>742.9</v>
      </c>
      <c r="O85" s="7">
        <v>3166.6666666666702</v>
      </c>
      <c r="P85" s="4" t="s">
        <v>58</v>
      </c>
      <c r="Q85" s="4" t="s">
        <v>59</v>
      </c>
      <c r="R85" s="4" t="s">
        <v>60</v>
      </c>
      <c r="S85" s="8" t="s">
        <v>61</v>
      </c>
    </row>
    <row r="86" spans="1:19">
      <c r="A86" s="4" t="s">
        <v>49</v>
      </c>
      <c r="B86" s="4" t="s">
        <v>50</v>
      </c>
      <c r="C86" s="4" t="s">
        <v>51</v>
      </c>
      <c r="D86" s="4" t="s">
        <v>52</v>
      </c>
      <c r="E86" s="4" t="s">
        <v>53</v>
      </c>
      <c r="F86" s="5">
        <v>111022</v>
      </c>
      <c r="G86" s="4" t="s">
        <v>54</v>
      </c>
      <c r="H86" s="4" t="s">
        <v>226</v>
      </c>
      <c r="I86" s="4" t="s">
        <v>227</v>
      </c>
      <c r="J86" s="4" t="s">
        <v>57</v>
      </c>
      <c r="K86" s="10">
        <v>7.47</v>
      </c>
      <c r="L86" s="5">
        <v>3</v>
      </c>
      <c r="M86" s="5">
        <v>3</v>
      </c>
      <c r="N86" s="6">
        <v>22.41</v>
      </c>
      <c r="O86" s="7">
        <v>100</v>
      </c>
      <c r="P86" s="4" t="s">
        <v>58</v>
      </c>
      <c r="Q86" s="4" t="s">
        <v>59</v>
      </c>
      <c r="R86" s="4" t="s">
        <v>60</v>
      </c>
      <c r="S86" s="8" t="s">
        <v>61</v>
      </c>
    </row>
    <row r="87" spans="1:19">
      <c r="A87" s="4" t="s">
        <v>49</v>
      </c>
      <c r="B87" s="4" t="s">
        <v>50</v>
      </c>
      <c r="C87" s="4" t="s">
        <v>51</v>
      </c>
      <c r="D87" s="4" t="s">
        <v>52</v>
      </c>
      <c r="E87" s="4" t="s">
        <v>53</v>
      </c>
      <c r="F87" s="5">
        <v>111022</v>
      </c>
      <c r="G87" s="4" t="s">
        <v>54</v>
      </c>
      <c r="H87" s="4" t="s">
        <v>228</v>
      </c>
      <c r="I87" s="4" t="s">
        <v>229</v>
      </c>
      <c r="J87" s="4" t="s">
        <v>57</v>
      </c>
      <c r="K87" s="10">
        <v>18.82</v>
      </c>
      <c r="L87" s="5">
        <v>15</v>
      </c>
      <c r="M87" s="5">
        <v>2</v>
      </c>
      <c r="N87" s="6">
        <v>37.64</v>
      </c>
      <c r="O87" s="7">
        <v>13.3333333333333</v>
      </c>
      <c r="P87" s="4" t="s">
        <v>58</v>
      </c>
      <c r="Q87" s="4" t="s">
        <v>59</v>
      </c>
      <c r="R87" s="4" t="s">
        <v>60</v>
      </c>
      <c r="S87" s="8" t="s">
        <v>61</v>
      </c>
    </row>
    <row r="88" spans="1:19">
      <c r="A88" s="4" t="s">
        <v>49</v>
      </c>
      <c r="B88" s="4" t="s">
        <v>50</v>
      </c>
      <c r="C88" s="4" t="s">
        <v>51</v>
      </c>
      <c r="D88" s="4" t="s">
        <v>52</v>
      </c>
      <c r="E88" s="4" t="s">
        <v>53</v>
      </c>
      <c r="F88" s="5">
        <v>111022</v>
      </c>
      <c r="G88" s="4" t="s">
        <v>54</v>
      </c>
      <c r="H88" s="4" t="s">
        <v>230</v>
      </c>
      <c r="I88" s="4" t="s">
        <v>231</v>
      </c>
      <c r="J88" s="4" t="s">
        <v>57</v>
      </c>
      <c r="K88" s="10">
        <v>7.68</v>
      </c>
      <c r="L88" s="5">
        <v>3</v>
      </c>
      <c r="M88" s="5">
        <v>24</v>
      </c>
      <c r="N88" s="6">
        <v>184.32</v>
      </c>
      <c r="O88" s="7">
        <v>800</v>
      </c>
      <c r="P88" s="4" t="s">
        <v>58</v>
      </c>
      <c r="Q88" s="4" t="s">
        <v>59</v>
      </c>
      <c r="R88" s="4" t="s">
        <v>60</v>
      </c>
      <c r="S88" s="8" t="s">
        <v>61</v>
      </c>
    </row>
    <row r="89" spans="1:19">
      <c r="A89" s="4" t="s">
        <v>49</v>
      </c>
      <c r="B89" s="4" t="s">
        <v>50</v>
      </c>
      <c r="C89" s="4" t="s">
        <v>51</v>
      </c>
      <c r="D89" s="4" t="s">
        <v>52</v>
      </c>
      <c r="E89" s="4" t="s">
        <v>53</v>
      </c>
      <c r="F89" s="5">
        <v>111022</v>
      </c>
      <c r="G89" s="4" t="s">
        <v>54</v>
      </c>
      <c r="H89" s="4" t="s">
        <v>232</v>
      </c>
      <c r="I89" s="4" t="s">
        <v>233</v>
      </c>
      <c r="J89" s="4" t="s">
        <v>57</v>
      </c>
      <c r="K89" s="10">
        <v>17.690000000000001</v>
      </c>
      <c r="L89" s="5">
        <v>3</v>
      </c>
      <c r="M89" s="5">
        <v>2</v>
      </c>
      <c r="N89" s="6">
        <v>35.380000000000003</v>
      </c>
      <c r="O89" s="7">
        <v>66.6666666666667</v>
      </c>
      <c r="P89" s="4" t="s">
        <v>58</v>
      </c>
      <c r="Q89" s="4" t="s">
        <v>59</v>
      </c>
      <c r="R89" s="4" t="s">
        <v>60</v>
      </c>
      <c r="S89" s="8" t="s">
        <v>61</v>
      </c>
    </row>
    <row r="90" spans="1:19">
      <c r="A90" s="4" t="s">
        <v>49</v>
      </c>
      <c r="B90" s="4" t="s">
        <v>50</v>
      </c>
      <c r="C90" s="4" t="s">
        <v>51</v>
      </c>
      <c r="D90" s="4" t="s">
        <v>52</v>
      </c>
      <c r="E90" s="4" t="s">
        <v>53</v>
      </c>
      <c r="F90" s="5">
        <v>111022</v>
      </c>
      <c r="G90" s="4" t="s">
        <v>54</v>
      </c>
      <c r="H90" s="4" t="s">
        <v>234</v>
      </c>
      <c r="I90" s="4" t="s">
        <v>235</v>
      </c>
      <c r="J90" s="4" t="s">
        <v>57</v>
      </c>
      <c r="K90" s="10">
        <v>17.64</v>
      </c>
      <c r="L90" s="5">
        <v>3</v>
      </c>
      <c r="M90" s="5">
        <v>22</v>
      </c>
      <c r="N90" s="6">
        <v>388.08</v>
      </c>
      <c r="O90" s="7">
        <v>733.33333333333303</v>
      </c>
      <c r="P90" s="4" t="s">
        <v>58</v>
      </c>
      <c r="Q90" s="4" t="s">
        <v>59</v>
      </c>
      <c r="R90" s="4" t="s">
        <v>60</v>
      </c>
      <c r="S90" s="8" t="s">
        <v>61</v>
      </c>
    </row>
    <row r="91" spans="1:19">
      <c r="A91" s="4" t="s">
        <v>49</v>
      </c>
      <c r="B91" s="4" t="s">
        <v>50</v>
      </c>
      <c r="C91" s="4" t="s">
        <v>51</v>
      </c>
      <c r="D91" s="4" t="s">
        <v>52</v>
      </c>
      <c r="E91" s="4" t="s">
        <v>53</v>
      </c>
      <c r="F91" s="5">
        <v>111022</v>
      </c>
      <c r="G91" s="4" t="s">
        <v>54</v>
      </c>
      <c r="H91" s="4" t="s">
        <v>236</v>
      </c>
      <c r="I91" s="4" t="s">
        <v>237</v>
      </c>
      <c r="J91" s="4" t="s">
        <v>57</v>
      </c>
      <c r="K91" s="10">
        <v>17.690000000000001</v>
      </c>
      <c r="L91" s="5">
        <v>3</v>
      </c>
      <c r="M91" s="5">
        <v>0</v>
      </c>
      <c r="N91" s="6">
        <v>0</v>
      </c>
      <c r="O91" s="7">
        <v>0</v>
      </c>
      <c r="P91" s="4" t="s">
        <v>58</v>
      </c>
      <c r="Q91" s="4" t="s">
        <v>59</v>
      </c>
      <c r="R91" s="4" t="s">
        <v>60</v>
      </c>
      <c r="S91" s="8" t="s">
        <v>61</v>
      </c>
    </row>
    <row r="92" spans="1:19">
      <c r="A92" s="4" t="s">
        <v>49</v>
      </c>
      <c r="B92" s="4" t="s">
        <v>50</v>
      </c>
      <c r="C92" s="4" t="s">
        <v>51</v>
      </c>
      <c r="D92" s="4" t="s">
        <v>52</v>
      </c>
      <c r="E92" s="4" t="s">
        <v>53</v>
      </c>
      <c r="F92" s="5">
        <v>111022</v>
      </c>
      <c r="G92" s="4" t="s">
        <v>54</v>
      </c>
      <c r="H92" s="4" t="s">
        <v>238</v>
      </c>
      <c r="I92" s="4" t="s">
        <v>239</v>
      </c>
      <c r="J92" s="4" t="s">
        <v>57</v>
      </c>
      <c r="K92" s="10">
        <v>20.98</v>
      </c>
      <c r="L92" s="5">
        <v>3</v>
      </c>
      <c r="M92" s="5">
        <v>21</v>
      </c>
      <c r="N92" s="6">
        <v>440.58</v>
      </c>
      <c r="O92" s="7">
        <v>700</v>
      </c>
      <c r="P92" s="4" t="s">
        <v>58</v>
      </c>
      <c r="Q92" s="4" t="s">
        <v>59</v>
      </c>
      <c r="R92" s="4" t="s">
        <v>60</v>
      </c>
      <c r="S92" s="8" t="s">
        <v>61</v>
      </c>
    </row>
    <row r="93" spans="1:19">
      <c r="A93" s="4" t="s">
        <v>49</v>
      </c>
      <c r="B93" s="4" t="s">
        <v>50</v>
      </c>
      <c r="C93" s="4" t="s">
        <v>51</v>
      </c>
      <c r="D93" s="4" t="s">
        <v>52</v>
      </c>
      <c r="E93" s="4" t="s">
        <v>53</v>
      </c>
      <c r="F93" s="5">
        <v>111022</v>
      </c>
      <c r="G93" s="4" t="s">
        <v>54</v>
      </c>
      <c r="H93" s="4" t="s">
        <v>240</v>
      </c>
      <c r="I93" s="4" t="s">
        <v>241</v>
      </c>
      <c r="J93" s="4" t="s">
        <v>57</v>
      </c>
      <c r="K93" s="10">
        <v>24.88</v>
      </c>
      <c r="L93" s="5">
        <v>3</v>
      </c>
      <c r="M93" s="5">
        <v>1</v>
      </c>
      <c r="N93" s="6">
        <v>24.88</v>
      </c>
      <c r="O93" s="7">
        <v>33.3333333333333</v>
      </c>
      <c r="P93" s="4" t="s">
        <v>58</v>
      </c>
      <c r="Q93" s="4" t="s">
        <v>59</v>
      </c>
      <c r="R93" s="4" t="s">
        <v>60</v>
      </c>
      <c r="S93" s="8" t="s">
        <v>61</v>
      </c>
    </row>
    <row r="94" spans="1:19">
      <c r="A94" s="4" t="s">
        <v>49</v>
      </c>
      <c r="B94" s="4" t="s">
        <v>50</v>
      </c>
      <c r="C94" s="4" t="s">
        <v>51</v>
      </c>
      <c r="D94" s="4" t="s">
        <v>52</v>
      </c>
      <c r="E94" s="4" t="s">
        <v>53</v>
      </c>
      <c r="F94" s="5">
        <v>111022</v>
      </c>
      <c r="G94" s="4" t="s">
        <v>54</v>
      </c>
      <c r="H94" s="4" t="s">
        <v>242</v>
      </c>
      <c r="I94" s="4" t="s">
        <v>243</v>
      </c>
      <c r="J94" s="4" t="s">
        <v>57</v>
      </c>
      <c r="K94" s="10">
        <v>9.6999999999999993</v>
      </c>
      <c r="L94" s="5">
        <v>3</v>
      </c>
      <c r="M94" s="5">
        <v>0</v>
      </c>
      <c r="N94" s="6">
        <v>0</v>
      </c>
      <c r="O94" s="7">
        <v>0</v>
      </c>
      <c r="P94" s="4" t="s">
        <v>58</v>
      </c>
      <c r="Q94" s="4" t="s">
        <v>59</v>
      </c>
      <c r="R94" s="4" t="s">
        <v>60</v>
      </c>
      <c r="S94" s="8" t="s">
        <v>61</v>
      </c>
    </row>
    <row r="95" spans="1:19">
      <c r="A95" s="4" t="s">
        <v>49</v>
      </c>
      <c r="B95" s="4" t="s">
        <v>50</v>
      </c>
      <c r="C95" s="4" t="s">
        <v>51</v>
      </c>
      <c r="D95" s="4" t="s">
        <v>52</v>
      </c>
      <c r="E95" s="4" t="s">
        <v>53</v>
      </c>
      <c r="F95" s="5">
        <v>111022</v>
      </c>
      <c r="G95" s="4" t="s">
        <v>54</v>
      </c>
      <c r="H95" s="4" t="s">
        <v>244</v>
      </c>
      <c r="I95" s="4" t="s">
        <v>245</v>
      </c>
      <c r="J95" s="4" t="s">
        <v>57</v>
      </c>
      <c r="K95" s="10">
        <v>11.44</v>
      </c>
      <c r="L95" s="5">
        <v>3</v>
      </c>
      <c r="M95" s="5">
        <v>0</v>
      </c>
      <c r="N95" s="6">
        <v>0</v>
      </c>
      <c r="O95" s="7">
        <v>0</v>
      </c>
      <c r="P95" s="4" t="s">
        <v>58</v>
      </c>
      <c r="Q95" s="4" t="s">
        <v>59</v>
      </c>
      <c r="R95" s="4" t="s">
        <v>60</v>
      </c>
      <c r="S95" s="8" t="s">
        <v>61</v>
      </c>
    </row>
    <row r="96" spans="1:19">
      <c r="A96" s="4" t="s">
        <v>49</v>
      </c>
      <c r="B96" s="4" t="s">
        <v>50</v>
      </c>
      <c r="C96" s="4" t="s">
        <v>51</v>
      </c>
      <c r="D96" s="4" t="s">
        <v>52</v>
      </c>
      <c r="E96" s="4" t="s">
        <v>53</v>
      </c>
      <c r="F96" s="5">
        <v>111022</v>
      </c>
      <c r="G96" s="4" t="s">
        <v>54</v>
      </c>
      <c r="H96" s="4" t="s">
        <v>246</v>
      </c>
      <c r="I96" s="4" t="s">
        <v>247</v>
      </c>
      <c r="J96" s="4" t="s">
        <v>57</v>
      </c>
      <c r="K96" s="10">
        <v>3.5550000000000002</v>
      </c>
      <c r="L96" s="5">
        <v>4</v>
      </c>
      <c r="M96" s="5">
        <v>0</v>
      </c>
      <c r="N96" s="6">
        <v>0</v>
      </c>
      <c r="O96" s="7">
        <v>0</v>
      </c>
      <c r="P96" s="4" t="s">
        <v>58</v>
      </c>
      <c r="Q96" s="4" t="s">
        <v>59</v>
      </c>
      <c r="R96" s="4" t="s">
        <v>60</v>
      </c>
      <c r="S96" s="8" t="s">
        <v>61</v>
      </c>
    </row>
    <row r="97" spans="1:19">
      <c r="A97" s="4" t="s">
        <v>49</v>
      </c>
      <c r="B97" s="4" t="s">
        <v>50</v>
      </c>
      <c r="C97" s="4" t="s">
        <v>51</v>
      </c>
      <c r="D97" s="4" t="s">
        <v>52</v>
      </c>
      <c r="E97" s="4" t="s">
        <v>53</v>
      </c>
      <c r="F97" s="5">
        <v>111022</v>
      </c>
      <c r="G97" s="4" t="s">
        <v>54</v>
      </c>
      <c r="H97" s="4" t="s">
        <v>248</v>
      </c>
      <c r="I97" s="4" t="s">
        <v>249</v>
      </c>
      <c r="J97" s="4" t="s">
        <v>57</v>
      </c>
      <c r="K97" s="10">
        <v>4.0250000000000004</v>
      </c>
      <c r="L97" s="5">
        <v>4</v>
      </c>
      <c r="M97" s="5">
        <v>174</v>
      </c>
      <c r="N97" s="6">
        <v>1400.7</v>
      </c>
      <c r="O97" s="7">
        <v>4350</v>
      </c>
      <c r="P97" s="4" t="s">
        <v>58</v>
      </c>
      <c r="Q97" s="4" t="s">
        <v>59</v>
      </c>
      <c r="R97" s="4" t="s">
        <v>60</v>
      </c>
      <c r="S97" s="8" t="s">
        <v>61</v>
      </c>
    </row>
    <row r="98" spans="1:19">
      <c r="A98" s="4" t="s">
        <v>49</v>
      </c>
      <c r="B98" s="4" t="s">
        <v>50</v>
      </c>
      <c r="C98" s="4" t="s">
        <v>51</v>
      </c>
      <c r="D98" s="4" t="s">
        <v>52</v>
      </c>
      <c r="E98" s="4" t="s">
        <v>53</v>
      </c>
      <c r="F98" s="5">
        <v>111022</v>
      </c>
      <c r="G98" s="4" t="s">
        <v>54</v>
      </c>
      <c r="H98" s="4" t="s">
        <v>250</v>
      </c>
      <c r="I98" s="4" t="s">
        <v>251</v>
      </c>
      <c r="J98" s="4" t="s">
        <v>57</v>
      </c>
      <c r="K98" s="10">
        <v>7.8</v>
      </c>
      <c r="L98" s="5">
        <v>3</v>
      </c>
      <c r="M98" s="5">
        <v>8</v>
      </c>
      <c r="N98" s="6">
        <v>62.4</v>
      </c>
      <c r="O98" s="7">
        <v>266.66666666666703</v>
      </c>
      <c r="P98" s="4" t="s">
        <v>58</v>
      </c>
      <c r="Q98" s="4" t="s">
        <v>59</v>
      </c>
      <c r="R98" s="4" t="s">
        <v>60</v>
      </c>
      <c r="S98" s="8" t="s">
        <v>61</v>
      </c>
    </row>
    <row r="99" spans="1:19">
      <c r="A99" s="4" t="s">
        <v>49</v>
      </c>
      <c r="B99" s="4" t="s">
        <v>50</v>
      </c>
      <c r="C99" s="4" t="s">
        <v>51</v>
      </c>
      <c r="D99" s="4" t="s">
        <v>52</v>
      </c>
      <c r="E99" s="4" t="s">
        <v>53</v>
      </c>
      <c r="F99" s="5">
        <v>111022</v>
      </c>
      <c r="G99" s="4" t="s">
        <v>54</v>
      </c>
      <c r="H99" s="4" t="s">
        <v>252</v>
      </c>
      <c r="I99" s="4" t="s">
        <v>253</v>
      </c>
      <c r="J99" s="4" t="s">
        <v>57</v>
      </c>
      <c r="K99" s="10">
        <v>8.07</v>
      </c>
      <c r="L99" s="5">
        <v>3</v>
      </c>
      <c r="M99" s="5">
        <v>0</v>
      </c>
      <c r="N99" s="6">
        <v>0</v>
      </c>
      <c r="O99" s="7">
        <v>0</v>
      </c>
      <c r="P99" s="4" t="s">
        <v>58</v>
      </c>
      <c r="Q99" s="4" t="s">
        <v>59</v>
      </c>
      <c r="R99" s="4" t="s">
        <v>60</v>
      </c>
      <c r="S99" s="8" t="s">
        <v>61</v>
      </c>
    </row>
    <row r="100" spans="1:19">
      <c r="A100" s="4" t="s">
        <v>49</v>
      </c>
      <c r="B100" s="4" t="s">
        <v>50</v>
      </c>
      <c r="C100" s="4" t="s">
        <v>51</v>
      </c>
      <c r="D100" s="4" t="s">
        <v>52</v>
      </c>
      <c r="E100" s="4" t="s">
        <v>53</v>
      </c>
      <c r="F100" s="5">
        <v>111022</v>
      </c>
      <c r="G100" s="4" t="s">
        <v>54</v>
      </c>
      <c r="H100" s="4" t="s">
        <v>254</v>
      </c>
      <c r="I100" s="4" t="s">
        <v>255</v>
      </c>
      <c r="J100" s="4" t="s">
        <v>57</v>
      </c>
      <c r="K100" s="10">
        <v>18.68</v>
      </c>
      <c r="L100" s="5">
        <v>3</v>
      </c>
      <c r="M100" s="5">
        <v>0</v>
      </c>
      <c r="N100" s="6">
        <v>0</v>
      </c>
      <c r="O100" s="7">
        <v>0</v>
      </c>
      <c r="P100" s="4" t="s">
        <v>58</v>
      </c>
      <c r="Q100" s="4" t="s">
        <v>59</v>
      </c>
      <c r="R100" s="4" t="s">
        <v>60</v>
      </c>
      <c r="S100" s="8" t="s">
        <v>61</v>
      </c>
    </row>
    <row r="101" spans="1:19">
      <c r="A101" s="4" t="s">
        <v>49</v>
      </c>
      <c r="B101" s="4" t="s">
        <v>50</v>
      </c>
      <c r="C101" s="4" t="s">
        <v>51</v>
      </c>
      <c r="D101" s="4" t="s">
        <v>52</v>
      </c>
      <c r="E101" s="4" t="s">
        <v>53</v>
      </c>
      <c r="F101" s="5">
        <v>111022</v>
      </c>
      <c r="G101" s="4" t="s">
        <v>54</v>
      </c>
      <c r="H101" s="4" t="s">
        <v>256</v>
      </c>
      <c r="I101" s="4" t="s">
        <v>257</v>
      </c>
      <c r="J101" s="4" t="s">
        <v>57</v>
      </c>
      <c r="K101" s="10">
        <v>5.3250000000000002</v>
      </c>
      <c r="L101" s="5">
        <v>4</v>
      </c>
      <c r="M101" s="5">
        <v>2</v>
      </c>
      <c r="N101" s="6">
        <v>21.3</v>
      </c>
      <c r="O101" s="7">
        <v>50</v>
      </c>
      <c r="P101" s="4" t="s">
        <v>58</v>
      </c>
      <c r="Q101" s="4" t="s">
        <v>59</v>
      </c>
      <c r="R101" s="4" t="s">
        <v>60</v>
      </c>
      <c r="S101" s="8" t="s">
        <v>61</v>
      </c>
    </row>
    <row r="102" spans="1:19">
      <c r="A102" s="4" t="s">
        <v>49</v>
      </c>
      <c r="B102" s="4" t="s">
        <v>50</v>
      </c>
      <c r="C102" s="4" t="s">
        <v>51</v>
      </c>
      <c r="D102" s="4" t="s">
        <v>52</v>
      </c>
      <c r="E102" s="4" t="s">
        <v>53</v>
      </c>
      <c r="F102" s="5">
        <v>111022</v>
      </c>
      <c r="G102" s="4" t="s">
        <v>54</v>
      </c>
      <c r="H102" s="4" t="s">
        <v>258</v>
      </c>
      <c r="I102" s="4" t="s">
        <v>259</v>
      </c>
      <c r="J102" s="4" t="s">
        <v>57</v>
      </c>
      <c r="K102" s="10">
        <v>19.260000000000002</v>
      </c>
      <c r="L102" s="5">
        <v>30</v>
      </c>
      <c r="M102" s="5">
        <v>6</v>
      </c>
      <c r="N102" s="6">
        <v>115.56</v>
      </c>
      <c r="O102" s="7">
        <v>20</v>
      </c>
      <c r="P102" s="4" t="s">
        <v>58</v>
      </c>
      <c r="Q102" s="4" t="s">
        <v>59</v>
      </c>
      <c r="R102" s="4" t="s">
        <v>60</v>
      </c>
      <c r="S102" s="8" t="s">
        <v>61</v>
      </c>
    </row>
    <row r="103" spans="1:19">
      <c r="A103" s="4" t="s">
        <v>49</v>
      </c>
      <c r="B103" s="4" t="s">
        <v>50</v>
      </c>
      <c r="C103" s="4" t="s">
        <v>51</v>
      </c>
      <c r="D103" s="4" t="s">
        <v>52</v>
      </c>
      <c r="E103" s="4" t="s">
        <v>53</v>
      </c>
      <c r="F103" s="5">
        <v>111022</v>
      </c>
      <c r="G103" s="4" t="s">
        <v>54</v>
      </c>
      <c r="H103" s="4" t="s">
        <v>260</v>
      </c>
      <c r="I103" s="4" t="s">
        <v>261</v>
      </c>
      <c r="J103" s="4" t="s">
        <v>57</v>
      </c>
      <c r="K103" s="10">
        <v>24.73</v>
      </c>
      <c r="L103" s="5">
        <v>3</v>
      </c>
      <c r="M103" s="5">
        <v>0</v>
      </c>
      <c r="N103" s="6">
        <v>0</v>
      </c>
      <c r="O103" s="7">
        <v>0</v>
      </c>
      <c r="P103" s="4" t="s">
        <v>58</v>
      </c>
      <c r="Q103" s="4" t="s">
        <v>59</v>
      </c>
      <c r="R103" s="4" t="s">
        <v>60</v>
      </c>
      <c r="S103" s="8" t="s">
        <v>61</v>
      </c>
    </row>
    <row r="104" spans="1:19">
      <c r="A104" s="4" t="s">
        <v>49</v>
      </c>
      <c r="B104" s="4" t="s">
        <v>50</v>
      </c>
      <c r="C104" s="4" t="s">
        <v>51</v>
      </c>
      <c r="D104" s="4" t="s">
        <v>52</v>
      </c>
      <c r="E104" s="4" t="s">
        <v>53</v>
      </c>
      <c r="F104" s="5">
        <v>111022</v>
      </c>
      <c r="G104" s="4" t="s">
        <v>54</v>
      </c>
      <c r="H104" s="4" t="s">
        <v>262</v>
      </c>
      <c r="I104" s="4" t="s">
        <v>263</v>
      </c>
      <c r="J104" s="4" t="s">
        <v>57</v>
      </c>
      <c r="K104" s="10">
        <v>7.43</v>
      </c>
      <c r="L104" s="5">
        <v>15</v>
      </c>
      <c r="M104" s="5">
        <v>4</v>
      </c>
      <c r="N104" s="6">
        <v>29.72</v>
      </c>
      <c r="O104" s="7">
        <v>26.6666666666667</v>
      </c>
      <c r="P104" s="4" t="s">
        <v>58</v>
      </c>
      <c r="Q104" s="4" t="s">
        <v>59</v>
      </c>
      <c r="R104" s="4" t="s">
        <v>60</v>
      </c>
      <c r="S104" s="8" t="s">
        <v>61</v>
      </c>
    </row>
    <row r="105" spans="1:19">
      <c r="A105" s="4" t="s">
        <v>49</v>
      </c>
      <c r="B105" s="4" t="s">
        <v>50</v>
      </c>
      <c r="C105" s="4" t="s">
        <v>51</v>
      </c>
      <c r="D105" s="4" t="s">
        <v>52</v>
      </c>
      <c r="E105" s="4" t="s">
        <v>53</v>
      </c>
      <c r="F105" s="5">
        <v>111022</v>
      </c>
      <c r="G105" s="4" t="s">
        <v>54</v>
      </c>
      <c r="H105" s="4" t="s">
        <v>264</v>
      </c>
      <c r="I105" s="4" t="s">
        <v>265</v>
      </c>
      <c r="J105" s="4" t="s">
        <v>57</v>
      </c>
      <c r="K105" s="10">
        <v>7.34</v>
      </c>
      <c r="L105" s="5">
        <v>3</v>
      </c>
      <c r="M105" s="5">
        <v>13</v>
      </c>
      <c r="N105" s="6">
        <v>95.42</v>
      </c>
      <c r="O105" s="7">
        <v>433.33333333333297</v>
      </c>
      <c r="P105" s="4" t="s">
        <v>58</v>
      </c>
      <c r="Q105" s="4" t="s">
        <v>59</v>
      </c>
      <c r="R105" s="4" t="s">
        <v>60</v>
      </c>
      <c r="S105" s="8" t="s">
        <v>61</v>
      </c>
    </row>
    <row r="106" spans="1:19">
      <c r="A106" s="4" t="s">
        <v>49</v>
      </c>
      <c r="B106" s="4" t="s">
        <v>50</v>
      </c>
      <c r="C106" s="4" t="s">
        <v>51</v>
      </c>
      <c r="D106" s="4" t="s">
        <v>52</v>
      </c>
      <c r="E106" s="4" t="s">
        <v>53</v>
      </c>
      <c r="F106" s="5">
        <v>111022</v>
      </c>
      <c r="G106" s="4" t="s">
        <v>54</v>
      </c>
      <c r="H106" s="4" t="s">
        <v>266</v>
      </c>
      <c r="I106" s="4" t="s">
        <v>267</v>
      </c>
      <c r="J106" s="4" t="s">
        <v>57</v>
      </c>
      <c r="K106" s="10">
        <v>8.0500000000000007</v>
      </c>
      <c r="L106" s="5">
        <v>3</v>
      </c>
      <c r="M106" s="5">
        <v>0</v>
      </c>
      <c r="N106" s="6">
        <v>0</v>
      </c>
      <c r="O106" s="7">
        <v>0</v>
      </c>
      <c r="P106" s="4" t="s">
        <v>58</v>
      </c>
      <c r="Q106" s="4" t="s">
        <v>59</v>
      </c>
      <c r="R106" s="4" t="s">
        <v>60</v>
      </c>
      <c r="S106" s="8" t="s">
        <v>61</v>
      </c>
    </row>
    <row r="107" spans="1:19">
      <c r="A107" s="4" t="s">
        <v>49</v>
      </c>
      <c r="B107" s="4" t="s">
        <v>50</v>
      </c>
      <c r="C107" s="4" t="s">
        <v>51</v>
      </c>
      <c r="D107" s="4" t="s">
        <v>52</v>
      </c>
      <c r="E107" s="4" t="s">
        <v>53</v>
      </c>
      <c r="F107" s="5">
        <v>111022</v>
      </c>
      <c r="G107" s="4" t="s">
        <v>54</v>
      </c>
      <c r="H107" s="4" t="s">
        <v>268</v>
      </c>
      <c r="I107" s="4" t="s">
        <v>269</v>
      </c>
      <c r="J107" s="4" t="s">
        <v>57</v>
      </c>
      <c r="K107" s="10">
        <v>18.239999999999998</v>
      </c>
      <c r="L107" s="5">
        <v>3</v>
      </c>
      <c r="M107" s="5">
        <v>0</v>
      </c>
      <c r="N107" s="6">
        <v>0</v>
      </c>
      <c r="O107" s="7">
        <v>0</v>
      </c>
      <c r="P107" s="4" t="s">
        <v>58</v>
      </c>
      <c r="Q107" s="4" t="s">
        <v>59</v>
      </c>
      <c r="R107" s="4" t="s">
        <v>60</v>
      </c>
      <c r="S107" s="8" t="s">
        <v>61</v>
      </c>
    </row>
    <row r="108" spans="1:19">
      <c r="A108" s="4" t="s">
        <v>49</v>
      </c>
      <c r="B108" s="4" t="s">
        <v>50</v>
      </c>
      <c r="C108" s="4" t="s">
        <v>51</v>
      </c>
      <c r="D108" s="4" t="s">
        <v>52</v>
      </c>
      <c r="E108" s="4" t="s">
        <v>53</v>
      </c>
      <c r="F108" s="5">
        <v>111022</v>
      </c>
      <c r="G108" s="4" t="s">
        <v>54</v>
      </c>
      <c r="H108" s="4" t="s">
        <v>270</v>
      </c>
      <c r="I108" s="4" t="s">
        <v>271</v>
      </c>
      <c r="J108" s="4" t="s">
        <v>57</v>
      </c>
      <c r="K108" s="10">
        <v>9.93</v>
      </c>
      <c r="L108" s="5">
        <v>3</v>
      </c>
      <c r="M108" s="5">
        <v>0</v>
      </c>
      <c r="N108" s="6">
        <v>0</v>
      </c>
      <c r="O108" s="7">
        <v>0</v>
      </c>
      <c r="P108" s="4" t="s">
        <v>58</v>
      </c>
      <c r="Q108" s="4" t="s">
        <v>59</v>
      </c>
      <c r="R108" s="4" t="s">
        <v>60</v>
      </c>
      <c r="S108" s="8" t="s">
        <v>61</v>
      </c>
    </row>
    <row r="109" spans="1:19">
      <c r="A109" s="4" t="s">
        <v>49</v>
      </c>
      <c r="B109" s="4" t="s">
        <v>50</v>
      </c>
      <c r="C109" s="4" t="s">
        <v>51</v>
      </c>
      <c r="D109" s="4" t="s">
        <v>52</v>
      </c>
      <c r="E109" s="4" t="s">
        <v>53</v>
      </c>
      <c r="F109" s="5">
        <v>111022</v>
      </c>
      <c r="G109" s="4" t="s">
        <v>54</v>
      </c>
      <c r="H109" s="4" t="s">
        <v>272</v>
      </c>
      <c r="I109" s="4" t="s">
        <v>273</v>
      </c>
      <c r="J109" s="4" t="s">
        <v>57</v>
      </c>
      <c r="K109" s="10">
        <v>9.82</v>
      </c>
      <c r="L109" s="5">
        <v>150</v>
      </c>
      <c r="M109" s="5">
        <v>81</v>
      </c>
      <c r="N109" s="6">
        <v>795.42</v>
      </c>
      <c r="O109" s="7">
        <v>54</v>
      </c>
      <c r="P109" s="4" t="s">
        <v>58</v>
      </c>
      <c r="Q109" s="4" t="s">
        <v>59</v>
      </c>
      <c r="R109" s="4" t="s">
        <v>60</v>
      </c>
      <c r="S109" s="8" t="s">
        <v>61</v>
      </c>
    </row>
    <row r="110" spans="1:19">
      <c r="A110" s="4" t="s">
        <v>49</v>
      </c>
      <c r="B110" s="4" t="s">
        <v>50</v>
      </c>
      <c r="C110" s="4" t="s">
        <v>51</v>
      </c>
      <c r="D110" s="4" t="s">
        <v>52</v>
      </c>
      <c r="E110" s="4" t="s">
        <v>53</v>
      </c>
      <c r="F110" s="5">
        <v>111022</v>
      </c>
      <c r="G110" s="4" t="s">
        <v>54</v>
      </c>
      <c r="H110" s="4" t="s">
        <v>274</v>
      </c>
      <c r="I110" s="4" t="s">
        <v>275</v>
      </c>
      <c r="J110" s="4" t="s">
        <v>57</v>
      </c>
      <c r="K110" s="10">
        <v>9.82</v>
      </c>
      <c r="L110" s="5">
        <v>150</v>
      </c>
      <c r="M110" s="5">
        <v>0</v>
      </c>
      <c r="N110" s="6">
        <v>0</v>
      </c>
      <c r="O110" s="7">
        <v>0</v>
      </c>
      <c r="P110" s="4" t="s">
        <v>58</v>
      </c>
      <c r="Q110" s="4" t="s">
        <v>59</v>
      </c>
      <c r="R110" s="4" t="s">
        <v>60</v>
      </c>
      <c r="S110" s="8" t="s">
        <v>61</v>
      </c>
    </row>
    <row r="111" spans="1:19">
      <c r="A111" s="4" t="s">
        <v>49</v>
      </c>
      <c r="B111" s="4" t="s">
        <v>50</v>
      </c>
      <c r="C111" s="4" t="s">
        <v>51</v>
      </c>
      <c r="D111" s="4" t="s">
        <v>52</v>
      </c>
      <c r="E111" s="4" t="s">
        <v>53</v>
      </c>
      <c r="F111" s="5">
        <v>111022</v>
      </c>
      <c r="G111" s="4" t="s">
        <v>54</v>
      </c>
      <c r="H111" s="4" t="s">
        <v>276</v>
      </c>
      <c r="I111" s="4" t="s">
        <v>277</v>
      </c>
      <c r="J111" s="4" t="s">
        <v>57</v>
      </c>
      <c r="K111" s="10">
        <v>9.01</v>
      </c>
      <c r="L111" s="5">
        <v>45</v>
      </c>
      <c r="M111" s="5">
        <v>9</v>
      </c>
      <c r="N111" s="6">
        <v>81.09</v>
      </c>
      <c r="O111" s="7">
        <v>20</v>
      </c>
      <c r="P111" s="4" t="s">
        <v>58</v>
      </c>
      <c r="Q111" s="4" t="s">
        <v>59</v>
      </c>
      <c r="R111" s="4" t="s">
        <v>60</v>
      </c>
      <c r="S111" s="8" t="s">
        <v>61</v>
      </c>
    </row>
    <row r="112" spans="1:19">
      <c r="A112" s="4" t="s">
        <v>49</v>
      </c>
      <c r="B112" s="4" t="s">
        <v>50</v>
      </c>
      <c r="C112" s="4" t="s">
        <v>51</v>
      </c>
      <c r="D112" s="4" t="s">
        <v>52</v>
      </c>
      <c r="E112" s="4" t="s">
        <v>53</v>
      </c>
      <c r="F112" s="5">
        <v>111022</v>
      </c>
      <c r="G112" s="4" t="s">
        <v>54</v>
      </c>
      <c r="H112" s="4" t="s">
        <v>278</v>
      </c>
      <c r="I112" s="4" t="s">
        <v>279</v>
      </c>
      <c r="J112" s="4" t="s">
        <v>57</v>
      </c>
      <c r="K112" s="10">
        <v>9.01</v>
      </c>
      <c r="L112" s="5">
        <v>30</v>
      </c>
      <c r="M112" s="5">
        <v>10</v>
      </c>
      <c r="N112" s="6">
        <v>90.1</v>
      </c>
      <c r="O112" s="7">
        <v>33.3333333333333</v>
      </c>
      <c r="P112" s="4" t="s">
        <v>58</v>
      </c>
      <c r="Q112" s="4" t="s">
        <v>59</v>
      </c>
      <c r="R112" s="4" t="s">
        <v>60</v>
      </c>
      <c r="S112" s="8" t="s">
        <v>61</v>
      </c>
    </row>
    <row r="113" spans="1:19">
      <c r="A113" s="4" t="s">
        <v>49</v>
      </c>
      <c r="B113" s="4" t="s">
        <v>50</v>
      </c>
      <c r="C113" s="4" t="s">
        <v>51</v>
      </c>
      <c r="D113" s="4" t="s">
        <v>52</v>
      </c>
      <c r="E113" s="4" t="s">
        <v>53</v>
      </c>
      <c r="F113" s="5">
        <v>111022</v>
      </c>
      <c r="G113" s="4" t="s">
        <v>54</v>
      </c>
      <c r="H113" s="4" t="s">
        <v>280</v>
      </c>
      <c r="I113" s="4" t="s">
        <v>281</v>
      </c>
      <c r="J113" s="4" t="s">
        <v>57</v>
      </c>
      <c r="K113" s="10">
        <v>17.100000000000001</v>
      </c>
      <c r="L113" s="5">
        <v>45</v>
      </c>
      <c r="M113" s="5">
        <v>9</v>
      </c>
      <c r="N113" s="6">
        <v>153.9</v>
      </c>
      <c r="O113" s="7">
        <v>20</v>
      </c>
      <c r="P113" s="4" t="s">
        <v>58</v>
      </c>
      <c r="Q113" s="4" t="s">
        <v>59</v>
      </c>
      <c r="R113" s="4" t="s">
        <v>60</v>
      </c>
      <c r="S113" s="8" t="s">
        <v>61</v>
      </c>
    </row>
    <row r="114" spans="1:19">
      <c r="A114" s="4" t="s">
        <v>49</v>
      </c>
      <c r="B114" s="4" t="s">
        <v>50</v>
      </c>
      <c r="C114" s="4" t="s">
        <v>51</v>
      </c>
      <c r="D114" s="4" t="s">
        <v>52</v>
      </c>
      <c r="E114" s="4" t="s">
        <v>53</v>
      </c>
      <c r="F114" s="5">
        <v>111022</v>
      </c>
      <c r="G114" s="4" t="s">
        <v>54</v>
      </c>
      <c r="H114" s="4" t="s">
        <v>282</v>
      </c>
      <c r="I114" s="4" t="s">
        <v>283</v>
      </c>
      <c r="J114" s="4" t="s">
        <v>57</v>
      </c>
      <c r="K114" s="10">
        <v>28.1</v>
      </c>
      <c r="L114" s="5">
        <v>255</v>
      </c>
      <c r="M114" s="5">
        <v>51</v>
      </c>
      <c r="N114" s="6">
        <v>1433.1</v>
      </c>
      <c r="O114" s="7">
        <v>20</v>
      </c>
      <c r="P114" s="4" t="s">
        <v>58</v>
      </c>
      <c r="Q114" s="4" t="s">
        <v>59</v>
      </c>
      <c r="R114" s="4" t="s">
        <v>60</v>
      </c>
      <c r="S114" s="8" t="s">
        <v>61</v>
      </c>
    </row>
    <row r="115" spans="1:19">
      <c r="A115" s="4" t="s">
        <v>49</v>
      </c>
      <c r="B115" s="4" t="s">
        <v>50</v>
      </c>
      <c r="C115" s="4" t="s">
        <v>51</v>
      </c>
      <c r="D115" s="4" t="s">
        <v>52</v>
      </c>
      <c r="E115" s="4" t="s">
        <v>53</v>
      </c>
      <c r="F115" s="5">
        <v>111022</v>
      </c>
      <c r="G115" s="4" t="s">
        <v>54</v>
      </c>
      <c r="H115" s="4" t="s">
        <v>284</v>
      </c>
      <c r="I115" s="4" t="s">
        <v>285</v>
      </c>
      <c r="J115" s="4" t="s">
        <v>57</v>
      </c>
      <c r="K115" s="10">
        <v>33.9</v>
      </c>
      <c r="L115" s="5">
        <v>90</v>
      </c>
      <c r="M115" s="5">
        <v>32</v>
      </c>
      <c r="N115" s="6">
        <v>1084.8</v>
      </c>
      <c r="O115" s="7">
        <v>35.5555555555556</v>
      </c>
      <c r="P115" s="4" t="s">
        <v>58</v>
      </c>
      <c r="Q115" s="4" t="s">
        <v>59</v>
      </c>
      <c r="R115" s="4" t="s">
        <v>60</v>
      </c>
      <c r="S115" s="8" t="s">
        <v>61</v>
      </c>
    </row>
    <row r="116" spans="1:19">
      <c r="A116" s="4" t="s">
        <v>49</v>
      </c>
      <c r="B116" s="4" t="s">
        <v>50</v>
      </c>
      <c r="C116" s="4" t="s">
        <v>51</v>
      </c>
      <c r="D116" s="4" t="s">
        <v>52</v>
      </c>
      <c r="E116" s="4" t="s">
        <v>53</v>
      </c>
      <c r="F116" s="5">
        <v>111022</v>
      </c>
      <c r="G116" s="4" t="s">
        <v>54</v>
      </c>
      <c r="H116" s="4" t="s">
        <v>286</v>
      </c>
      <c r="I116" s="4" t="s">
        <v>287</v>
      </c>
      <c r="J116" s="4" t="s">
        <v>57</v>
      </c>
      <c r="K116" s="10">
        <v>39.799999999999997</v>
      </c>
      <c r="L116" s="5">
        <v>165</v>
      </c>
      <c r="M116" s="5">
        <v>38</v>
      </c>
      <c r="N116" s="6">
        <v>1512.4</v>
      </c>
      <c r="O116" s="7">
        <v>23.030303030302999</v>
      </c>
      <c r="P116" s="4" t="s">
        <v>58</v>
      </c>
      <c r="Q116" s="4" t="s">
        <v>59</v>
      </c>
      <c r="R116" s="4" t="s">
        <v>60</v>
      </c>
      <c r="S116" s="8" t="s">
        <v>61</v>
      </c>
    </row>
    <row r="117" spans="1:19">
      <c r="A117" s="4" t="s">
        <v>49</v>
      </c>
      <c r="B117" s="4" t="s">
        <v>50</v>
      </c>
      <c r="C117" s="4" t="s">
        <v>51</v>
      </c>
      <c r="D117" s="4" t="s">
        <v>52</v>
      </c>
      <c r="E117" s="4" t="s">
        <v>53</v>
      </c>
      <c r="F117" s="5">
        <v>111022</v>
      </c>
      <c r="G117" s="4" t="s">
        <v>54</v>
      </c>
      <c r="H117" s="4" t="s">
        <v>288</v>
      </c>
      <c r="I117" s="4" t="s">
        <v>289</v>
      </c>
      <c r="J117" s="4" t="s">
        <v>57</v>
      </c>
      <c r="K117" s="10">
        <v>43.9</v>
      </c>
      <c r="L117" s="5">
        <v>75</v>
      </c>
      <c r="M117" s="5">
        <v>65</v>
      </c>
      <c r="N117" s="6">
        <v>2853.5</v>
      </c>
      <c r="O117" s="7">
        <v>86.6666666666667</v>
      </c>
      <c r="P117" s="4" t="s">
        <v>58</v>
      </c>
      <c r="Q117" s="4" t="s">
        <v>59</v>
      </c>
      <c r="R117" s="4" t="s">
        <v>60</v>
      </c>
      <c r="S117" s="8" t="s">
        <v>61</v>
      </c>
    </row>
    <row r="118" spans="1:19">
      <c r="A118" s="4" t="s">
        <v>49</v>
      </c>
      <c r="B118" s="4" t="s">
        <v>50</v>
      </c>
      <c r="C118" s="4" t="s">
        <v>51</v>
      </c>
      <c r="D118" s="4" t="s">
        <v>52</v>
      </c>
      <c r="E118" s="4" t="s">
        <v>53</v>
      </c>
      <c r="F118" s="5">
        <v>111022</v>
      </c>
      <c r="G118" s="4" t="s">
        <v>54</v>
      </c>
      <c r="H118" s="4" t="s">
        <v>290</v>
      </c>
      <c r="I118" s="4" t="s">
        <v>291</v>
      </c>
      <c r="J118" s="4" t="s">
        <v>57</v>
      </c>
      <c r="K118" s="10">
        <v>50.5</v>
      </c>
      <c r="L118" s="5">
        <v>75</v>
      </c>
      <c r="M118" s="5">
        <v>28</v>
      </c>
      <c r="N118" s="6">
        <v>1414</v>
      </c>
      <c r="O118" s="7">
        <v>37.3333333333333</v>
      </c>
      <c r="P118" s="4" t="s">
        <v>58</v>
      </c>
      <c r="Q118" s="4" t="s">
        <v>59</v>
      </c>
      <c r="R118" s="4" t="s">
        <v>60</v>
      </c>
      <c r="S118" s="8" t="s">
        <v>61</v>
      </c>
    </row>
    <row r="119" spans="1:19">
      <c r="A119" s="4" t="s">
        <v>49</v>
      </c>
      <c r="B119" s="4" t="s">
        <v>50</v>
      </c>
      <c r="C119" s="4" t="s">
        <v>51</v>
      </c>
      <c r="D119" s="4" t="s">
        <v>52</v>
      </c>
      <c r="E119" s="4" t="s">
        <v>53</v>
      </c>
      <c r="F119" s="5">
        <v>111022</v>
      </c>
      <c r="G119" s="4" t="s">
        <v>54</v>
      </c>
      <c r="H119" s="4" t="s">
        <v>292</v>
      </c>
      <c r="I119" s="4" t="s">
        <v>293</v>
      </c>
      <c r="J119" s="4" t="s">
        <v>57</v>
      </c>
      <c r="K119" s="10">
        <v>21</v>
      </c>
      <c r="L119" s="5">
        <v>60</v>
      </c>
      <c r="M119" s="5">
        <v>7</v>
      </c>
      <c r="N119" s="6">
        <v>147</v>
      </c>
      <c r="O119" s="7">
        <v>11.6666666666667</v>
      </c>
      <c r="P119" s="4" t="s">
        <v>58</v>
      </c>
      <c r="Q119" s="4" t="s">
        <v>59</v>
      </c>
      <c r="R119" s="4" t="s">
        <v>60</v>
      </c>
      <c r="S119" s="8" t="s">
        <v>61</v>
      </c>
    </row>
    <row r="120" spans="1:19">
      <c r="A120" s="4" t="s">
        <v>49</v>
      </c>
      <c r="B120" s="4" t="s">
        <v>50</v>
      </c>
      <c r="C120" s="4" t="s">
        <v>51</v>
      </c>
      <c r="D120" s="4" t="s">
        <v>52</v>
      </c>
      <c r="E120" s="4" t="s">
        <v>53</v>
      </c>
      <c r="F120" s="5">
        <v>111022</v>
      </c>
      <c r="G120" s="4" t="s">
        <v>54</v>
      </c>
      <c r="H120" s="4" t="s">
        <v>294</v>
      </c>
      <c r="I120" s="4" t="s">
        <v>295</v>
      </c>
      <c r="J120" s="4" t="s">
        <v>57</v>
      </c>
      <c r="K120" s="10">
        <v>34</v>
      </c>
      <c r="L120" s="5">
        <v>795</v>
      </c>
      <c r="M120" s="5">
        <v>149</v>
      </c>
      <c r="N120" s="6">
        <v>5066</v>
      </c>
      <c r="O120" s="7">
        <v>18.742138364779901</v>
      </c>
      <c r="P120" s="4" t="s">
        <v>58</v>
      </c>
      <c r="Q120" s="4" t="s">
        <v>59</v>
      </c>
      <c r="R120" s="4" t="s">
        <v>60</v>
      </c>
      <c r="S120" s="8" t="s">
        <v>61</v>
      </c>
    </row>
    <row r="121" spans="1:19">
      <c r="A121" s="4" t="s">
        <v>49</v>
      </c>
      <c r="B121" s="4" t="s">
        <v>50</v>
      </c>
      <c r="C121" s="4" t="s">
        <v>51</v>
      </c>
      <c r="D121" s="4" t="s">
        <v>52</v>
      </c>
      <c r="E121" s="4" t="s">
        <v>53</v>
      </c>
      <c r="F121" s="5">
        <v>111022</v>
      </c>
      <c r="G121" s="4" t="s">
        <v>54</v>
      </c>
      <c r="H121" s="4" t="s">
        <v>296</v>
      </c>
      <c r="I121" s="4" t="s">
        <v>297</v>
      </c>
      <c r="J121" s="4" t="s">
        <v>57</v>
      </c>
      <c r="K121" s="10">
        <v>42</v>
      </c>
      <c r="L121" s="5">
        <v>240</v>
      </c>
      <c r="M121" s="5">
        <v>197</v>
      </c>
      <c r="N121" s="6">
        <v>8274</v>
      </c>
      <c r="O121" s="7">
        <v>82.0833333333333</v>
      </c>
      <c r="P121" s="4" t="s">
        <v>58</v>
      </c>
      <c r="Q121" s="4" t="s">
        <v>59</v>
      </c>
      <c r="R121" s="4" t="s">
        <v>60</v>
      </c>
      <c r="S121" s="8" t="s">
        <v>61</v>
      </c>
    </row>
    <row r="122" spans="1:19">
      <c r="A122" s="4" t="s">
        <v>49</v>
      </c>
      <c r="B122" s="4" t="s">
        <v>50</v>
      </c>
      <c r="C122" s="4" t="s">
        <v>51</v>
      </c>
      <c r="D122" s="4" t="s">
        <v>52</v>
      </c>
      <c r="E122" s="4" t="s">
        <v>53</v>
      </c>
      <c r="F122" s="5">
        <v>111022</v>
      </c>
      <c r="G122" s="4" t="s">
        <v>54</v>
      </c>
      <c r="H122" s="4" t="s">
        <v>298</v>
      </c>
      <c r="I122" s="4" t="s">
        <v>299</v>
      </c>
      <c r="J122" s="4" t="s">
        <v>57</v>
      </c>
      <c r="K122" s="10">
        <v>52</v>
      </c>
      <c r="L122" s="5">
        <v>345</v>
      </c>
      <c r="M122" s="5">
        <v>29</v>
      </c>
      <c r="N122" s="6">
        <v>1508</v>
      </c>
      <c r="O122" s="7">
        <v>8.4057971014492807</v>
      </c>
      <c r="P122" s="4" t="s">
        <v>58</v>
      </c>
      <c r="Q122" s="4" t="s">
        <v>59</v>
      </c>
      <c r="R122" s="4" t="s">
        <v>60</v>
      </c>
      <c r="S122" s="8" t="s">
        <v>61</v>
      </c>
    </row>
    <row r="123" spans="1:19">
      <c r="A123" s="4" t="s">
        <v>49</v>
      </c>
      <c r="B123" s="4" t="s">
        <v>50</v>
      </c>
      <c r="C123" s="4" t="s">
        <v>51</v>
      </c>
      <c r="D123" s="4" t="s">
        <v>52</v>
      </c>
      <c r="E123" s="4" t="s">
        <v>53</v>
      </c>
      <c r="F123" s="5">
        <v>111022</v>
      </c>
      <c r="G123" s="4" t="s">
        <v>54</v>
      </c>
      <c r="H123" s="4" t="s">
        <v>300</v>
      </c>
      <c r="I123" s="4" t="s">
        <v>301</v>
      </c>
      <c r="J123" s="4" t="s">
        <v>57</v>
      </c>
      <c r="K123" s="10">
        <v>60.1</v>
      </c>
      <c r="L123" s="5">
        <v>135</v>
      </c>
      <c r="M123" s="5">
        <v>28</v>
      </c>
      <c r="N123" s="6">
        <v>1682.8</v>
      </c>
      <c r="O123" s="7">
        <v>20.740740740740701</v>
      </c>
      <c r="P123" s="4" t="s">
        <v>58</v>
      </c>
      <c r="Q123" s="4" t="s">
        <v>59</v>
      </c>
      <c r="R123" s="4" t="s">
        <v>60</v>
      </c>
      <c r="S123" s="8" t="s">
        <v>61</v>
      </c>
    </row>
    <row r="124" spans="1:19">
      <c r="A124" s="4" t="s">
        <v>49</v>
      </c>
      <c r="B124" s="4" t="s">
        <v>50</v>
      </c>
      <c r="C124" s="4" t="s">
        <v>51</v>
      </c>
      <c r="D124" s="4" t="s">
        <v>52</v>
      </c>
      <c r="E124" s="4" t="s">
        <v>53</v>
      </c>
      <c r="F124" s="5">
        <v>111022</v>
      </c>
      <c r="G124" s="4" t="s">
        <v>54</v>
      </c>
      <c r="H124" s="4" t="s">
        <v>302</v>
      </c>
      <c r="I124" s="4" t="s">
        <v>303</v>
      </c>
      <c r="J124" s="4" t="s">
        <v>57</v>
      </c>
      <c r="K124" s="10">
        <v>73</v>
      </c>
      <c r="L124" s="5">
        <v>105</v>
      </c>
      <c r="M124" s="5">
        <v>22</v>
      </c>
      <c r="N124" s="6">
        <v>1606</v>
      </c>
      <c r="O124" s="7">
        <v>20.952380952380999</v>
      </c>
      <c r="P124" s="4" t="s">
        <v>58</v>
      </c>
      <c r="Q124" s="4" t="s">
        <v>59</v>
      </c>
      <c r="R124" s="4" t="s">
        <v>60</v>
      </c>
      <c r="S124" s="8" t="s">
        <v>61</v>
      </c>
    </row>
    <row r="125" spans="1:19">
      <c r="A125" s="4" t="s">
        <v>49</v>
      </c>
      <c r="B125" s="4" t="s">
        <v>50</v>
      </c>
      <c r="C125" s="4" t="s">
        <v>51</v>
      </c>
      <c r="D125" s="4" t="s">
        <v>52</v>
      </c>
      <c r="E125" s="4" t="s">
        <v>53</v>
      </c>
      <c r="F125" s="5">
        <v>111022</v>
      </c>
      <c r="G125" s="4" t="s">
        <v>54</v>
      </c>
      <c r="H125" s="4" t="s">
        <v>304</v>
      </c>
      <c r="I125" s="4" t="s">
        <v>305</v>
      </c>
      <c r="J125" s="4" t="s">
        <v>57</v>
      </c>
      <c r="K125" s="10">
        <v>2.9</v>
      </c>
      <c r="L125" s="5">
        <v>4440</v>
      </c>
      <c r="M125" s="5">
        <v>1186</v>
      </c>
      <c r="N125" s="6">
        <v>3439.4</v>
      </c>
      <c r="O125" s="7">
        <v>26.7117117117117</v>
      </c>
      <c r="P125" s="4" t="s">
        <v>58</v>
      </c>
      <c r="Q125" s="4" t="s">
        <v>59</v>
      </c>
      <c r="R125" s="4" t="s">
        <v>60</v>
      </c>
      <c r="S125" s="8" t="s">
        <v>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zoomScale="90" zoomScaleNormal="90" workbookViewId="0">
      <selection activeCell="I24" sqref="I24"/>
    </sheetView>
  </sheetViews>
  <sheetFormatPr defaultRowHeight="15"/>
  <cols>
    <col min="1" max="1" width="18" bestFit="1" customWidth="1"/>
    <col min="2" max="2" width="16" bestFit="1" customWidth="1"/>
    <col min="3" max="3" width="19.85546875" bestFit="1" customWidth="1"/>
    <col min="4" max="4" width="23" bestFit="1" customWidth="1"/>
    <col min="5" max="5" width="43.85546875" bestFit="1" customWidth="1"/>
    <col min="6" max="6" width="11.7109375" bestFit="1" customWidth="1"/>
    <col min="7" max="7" width="10.140625" bestFit="1" customWidth="1"/>
  </cols>
  <sheetData>
    <row r="1" spans="1:9">
      <c r="A1" s="192" t="s">
        <v>1038</v>
      </c>
      <c r="B1" s="192"/>
      <c r="C1" s="192"/>
      <c r="D1" s="192"/>
      <c r="E1" s="192"/>
    </row>
    <row r="2" spans="1:9">
      <c r="A2" s="22" t="s">
        <v>1039</v>
      </c>
      <c r="B2" s="23" t="s">
        <v>1040</v>
      </c>
      <c r="C2" s="23" t="s">
        <v>1041</v>
      </c>
      <c r="D2" s="23" t="s">
        <v>1042</v>
      </c>
      <c r="E2" s="24" t="s">
        <v>1043</v>
      </c>
    </row>
    <row r="3" spans="1:9">
      <c r="A3" s="193" t="s">
        <v>341</v>
      </c>
      <c r="B3" s="25" t="s">
        <v>1044</v>
      </c>
      <c r="C3" s="26" t="s">
        <v>540</v>
      </c>
      <c r="D3" s="23">
        <v>200</v>
      </c>
      <c r="E3" s="25" t="s">
        <v>1045</v>
      </c>
      <c r="F3" s="11">
        <f>SUMIF(Materiały!C:C,'Testy i preparaty'!C3,Materiały!F:F)</f>
        <v>64</v>
      </c>
      <c r="G3" s="11">
        <f>F3/D3</f>
        <v>0.32</v>
      </c>
      <c r="H3">
        <v>3</v>
      </c>
      <c r="I3" s="32">
        <f>G3*H3</f>
        <v>0.96</v>
      </c>
    </row>
    <row r="4" spans="1:9">
      <c r="A4" s="193"/>
      <c r="B4" s="27" t="s">
        <v>1046</v>
      </c>
      <c r="C4" s="28" t="s">
        <v>824</v>
      </c>
      <c r="D4" s="22">
        <v>1000</v>
      </c>
      <c r="E4" s="29" t="s">
        <v>1047</v>
      </c>
      <c r="F4" s="11">
        <f>SUMIF(Materiały!C:C,'Testy i preparaty'!C4,Materiały!F:F)</f>
        <v>350</v>
      </c>
      <c r="G4" s="11">
        <f t="shared" ref="G4:G11" si="0">F4/D4</f>
        <v>0.35</v>
      </c>
      <c r="H4">
        <v>1</v>
      </c>
      <c r="I4" s="32">
        <f t="shared" ref="I4:I11" si="1">G4*H4</f>
        <v>0.35</v>
      </c>
    </row>
    <row r="5" spans="1:9">
      <c r="A5" s="193"/>
      <c r="B5" s="27" t="s">
        <v>1048</v>
      </c>
      <c r="C5" s="28" t="s">
        <v>494</v>
      </c>
      <c r="D5" s="22">
        <v>100</v>
      </c>
      <c r="E5" s="29" t="s">
        <v>1049</v>
      </c>
      <c r="F5" s="11">
        <f>SUMIF(Materiały!C:C,'Testy i preparaty'!C5,Materiały!F:F)</f>
        <v>400</v>
      </c>
      <c r="G5" s="11">
        <f t="shared" si="0"/>
        <v>4</v>
      </c>
      <c r="H5">
        <v>1</v>
      </c>
      <c r="I5" s="32">
        <f t="shared" si="1"/>
        <v>4</v>
      </c>
    </row>
    <row r="6" spans="1:9">
      <c r="A6" s="193"/>
      <c r="B6" s="27" t="s">
        <v>1050</v>
      </c>
      <c r="C6" s="28" t="s">
        <v>822</v>
      </c>
      <c r="D6" s="22">
        <v>100</v>
      </c>
      <c r="E6" s="29" t="s">
        <v>1047</v>
      </c>
      <c r="F6" s="11">
        <f>SUMIF(Materiały!C:C,'Testy i preparaty'!C6,Materiały!F:F)</f>
        <v>1245.2</v>
      </c>
      <c r="G6" s="11">
        <f t="shared" si="0"/>
        <v>12.452</v>
      </c>
      <c r="H6">
        <v>1</v>
      </c>
      <c r="I6" s="32">
        <f t="shared" si="1"/>
        <v>12.452</v>
      </c>
    </row>
    <row r="7" spans="1:9" ht="15" customHeight="1">
      <c r="A7" s="193" t="s">
        <v>1051</v>
      </c>
      <c r="B7" s="27" t="s">
        <v>1052</v>
      </c>
      <c r="C7" s="28" t="s">
        <v>362</v>
      </c>
      <c r="D7" s="22">
        <v>100</v>
      </c>
      <c r="E7" s="29" t="s">
        <v>1053</v>
      </c>
      <c r="F7" s="11">
        <f>SUMIF(Materiały!C:C,'Testy i preparaty'!C7,Materiały!F:F)</f>
        <v>273</v>
      </c>
      <c r="G7" s="11">
        <f t="shared" si="0"/>
        <v>2.73</v>
      </c>
      <c r="H7">
        <v>1</v>
      </c>
      <c r="I7" s="32">
        <f t="shared" si="1"/>
        <v>2.73</v>
      </c>
    </row>
    <row r="8" spans="1:9">
      <c r="A8" s="193"/>
      <c r="B8" s="27" t="s">
        <v>1054</v>
      </c>
      <c r="C8" s="28" t="s">
        <v>528</v>
      </c>
      <c r="D8" s="22">
        <v>100</v>
      </c>
      <c r="E8" s="29" t="s">
        <v>1053</v>
      </c>
      <c r="F8" s="11">
        <f>SUMIF(Materiały!C:C,'Testy i preparaty'!C8,Materiały!F:F)</f>
        <v>476</v>
      </c>
      <c r="G8" s="11">
        <f t="shared" si="0"/>
        <v>4.76</v>
      </c>
      <c r="H8">
        <v>1</v>
      </c>
      <c r="I8" s="32">
        <f t="shared" si="1"/>
        <v>4.76</v>
      </c>
    </row>
    <row r="9" spans="1:9" ht="15" customHeight="1">
      <c r="A9" s="193"/>
      <c r="B9" s="27" t="s">
        <v>1055</v>
      </c>
      <c r="C9" s="28" t="s">
        <v>360</v>
      </c>
      <c r="D9" s="22">
        <v>12</v>
      </c>
      <c r="E9" s="29" t="s">
        <v>1053</v>
      </c>
      <c r="F9" s="11">
        <f>SUMIF(Materiały!C:C,'Testy i preparaty'!C9,Materiały!F:F)</f>
        <v>27.54</v>
      </c>
      <c r="G9" s="11">
        <f t="shared" si="0"/>
        <v>2.2949999999999999</v>
      </c>
      <c r="H9">
        <v>1</v>
      </c>
      <c r="I9" s="32">
        <f t="shared" si="1"/>
        <v>2.2949999999999999</v>
      </c>
    </row>
    <row r="10" spans="1:9" ht="23.25" customHeight="1">
      <c r="A10" s="194" t="s">
        <v>1056</v>
      </c>
      <c r="B10" s="27" t="s">
        <v>1057</v>
      </c>
      <c r="C10" s="28" t="s">
        <v>524</v>
      </c>
      <c r="D10" s="22">
        <v>100</v>
      </c>
      <c r="E10" s="29" t="s">
        <v>1053</v>
      </c>
      <c r="F10" s="11">
        <f>SUMIF(Materiały!C:C,'Testy i preparaty'!C10,Materiały!F:F)</f>
        <v>102.57</v>
      </c>
      <c r="G10" s="11">
        <f t="shared" si="0"/>
        <v>1.0256999999999998</v>
      </c>
      <c r="H10">
        <v>1</v>
      </c>
      <c r="I10" s="32">
        <f t="shared" si="1"/>
        <v>1.0256999999999998</v>
      </c>
    </row>
    <row r="11" spans="1:9">
      <c r="A11" s="194"/>
      <c r="B11" s="27" t="s">
        <v>1058</v>
      </c>
      <c r="C11" s="28" t="s">
        <v>526</v>
      </c>
      <c r="D11" s="22">
        <v>100</v>
      </c>
      <c r="E11" s="29" t="s">
        <v>1059</v>
      </c>
      <c r="F11" s="11">
        <f>SUMIF(Materiały!C:C,'Testy i preparaty'!C11,Materiały!F:F)</f>
        <v>194</v>
      </c>
      <c r="G11" s="11">
        <f t="shared" si="0"/>
        <v>1.94</v>
      </c>
      <c r="H11">
        <v>1</v>
      </c>
      <c r="I11" s="32">
        <f t="shared" si="1"/>
        <v>1.94</v>
      </c>
    </row>
    <row r="12" spans="1:9">
      <c r="A12" s="194" t="s">
        <v>1076</v>
      </c>
      <c r="B12" s="27" t="s">
        <v>1052</v>
      </c>
      <c r="C12" s="29" t="s">
        <v>530</v>
      </c>
      <c r="D12" s="22">
        <v>100</v>
      </c>
      <c r="E12" s="29" t="s">
        <v>1053</v>
      </c>
      <c r="F12" s="11">
        <f>SUMIF(Materiały!C:C,'Testy i preparaty'!C12,Materiały!F:F)</f>
        <v>90.11</v>
      </c>
      <c r="G12" s="11">
        <f>F12/D12</f>
        <v>0.90110000000000001</v>
      </c>
      <c r="H12">
        <v>1</v>
      </c>
      <c r="I12" s="32">
        <f>G12*H12</f>
        <v>0.90110000000000001</v>
      </c>
    </row>
    <row r="13" spans="1:9">
      <c r="A13" s="194"/>
      <c r="B13" s="27" t="s">
        <v>1054</v>
      </c>
      <c r="C13" s="29" t="s">
        <v>520</v>
      </c>
      <c r="D13" s="22">
        <v>100</v>
      </c>
      <c r="E13" s="29" t="s">
        <v>1053</v>
      </c>
      <c r="F13" s="11">
        <f>SUMIF(Materiały!C:C,'Testy i preparaty'!C13,Materiały!F:F)</f>
        <v>1050.53</v>
      </c>
      <c r="G13" s="11">
        <f>F13/D13</f>
        <v>10.5053</v>
      </c>
      <c r="H13">
        <v>1</v>
      </c>
      <c r="I13" s="32">
        <f>G13*H13</f>
        <v>10.5053</v>
      </c>
    </row>
    <row r="14" spans="1:9">
      <c r="A14" s="194"/>
      <c r="B14" s="27" t="s">
        <v>1077</v>
      </c>
      <c r="C14" s="29" t="s">
        <v>522</v>
      </c>
      <c r="D14" s="41">
        <v>5</v>
      </c>
      <c r="E14" s="29" t="s">
        <v>1078</v>
      </c>
      <c r="F14" s="11">
        <f>SUMIF(Materiały!C:C,'Testy i preparaty'!C14,Materiały!F:F)</f>
        <v>265.73</v>
      </c>
      <c r="G14" s="11">
        <f>F14/D14</f>
        <v>53.146000000000001</v>
      </c>
      <c r="H14">
        <v>1</v>
      </c>
      <c r="I14" s="32">
        <f>G14*H14</f>
        <v>53.146000000000001</v>
      </c>
    </row>
    <row r="15" spans="1:9">
      <c r="A15" s="38"/>
      <c r="B15" s="39"/>
      <c r="C15" s="40"/>
      <c r="D15" s="36"/>
      <c r="E15" s="35"/>
      <c r="F15" s="11"/>
      <c r="G15" s="11"/>
      <c r="I15" s="32"/>
    </row>
    <row r="16" spans="1:9">
      <c r="A16" s="38"/>
      <c r="B16" s="39"/>
      <c r="C16" s="40"/>
      <c r="D16" s="36"/>
      <c r="E16" s="35"/>
      <c r="F16" s="11"/>
      <c r="G16" s="11"/>
      <c r="I16" s="32"/>
    </row>
    <row r="17" spans="1:9">
      <c r="A17" s="38"/>
      <c r="B17" s="39"/>
      <c r="C17" s="40"/>
      <c r="D17" s="36"/>
      <c r="E17" s="35"/>
      <c r="F17" s="11"/>
      <c r="G17" s="11"/>
      <c r="I17" s="32"/>
    </row>
    <row r="19" spans="1:9">
      <c r="A19" s="195" t="s">
        <v>1060</v>
      </c>
      <c r="B19" s="195"/>
      <c r="C19" s="195"/>
      <c r="D19" s="195"/>
      <c r="E19" s="195"/>
    </row>
    <row r="20" spans="1:9">
      <c r="A20" s="29" t="s">
        <v>1061</v>
      </c>
      <c r="B20" s="23" t="s">
        <v>1062</v>
      </c>
      <c r="C20" s="23" t="s">
        <v>1041</v>
      </c>
      <c r="D20" s="23" t="s">
        <v>1063</v>
      </c>
      <c r="E20" s="24" t="s">
        <v>1064</v>
      </c>
    </row>
    <row r="21" spans="1:9">
      <c r="A21" s="191" t="s">
        <v>1065</v>
      </c>
      <c r="B21" s="29" t="s">
        <v>1066</v>
      </c>
      <c r="C21" s="29" t="s">
        <v>450</v>
      </c>
      <c r="D21" s="22">
        <v>20</v>
      </c>
      <c r="E21" s="29">
        <v>0.19</v>
      </c>
      <c r="F21">
        <f>SUMIF(Materiały!C:C,'Testy i preparaty'!C21,Materiały!F:F)</f>
        <v>372.58</v>
      </c>
      <c r="G21" s="11">
        <f>F21/D21</f>
        <v>18.628999999999998</v>
      </c>
      <c r="I21" s="32">
        <f>E21*G21</f>
        <v>3.5395099999999995</v>
      </c>
    </row>
    <row r="22" spans="1:9">
      <c r="A22" s="191"/>
      <c r="B22" s="29" t="s">
        <v>1067</v>
      </c>
      <c r="C22" s="29" t="s">
        <v>456</v>
      </c>
      <c r="D22" s="22">
        <v>20</v>
      </c>
      <c r="E22" s="29">
        <v>0.03</v>
      </c>
      <c r="F22">
        <f>SUMIF(Materiały!C:C,'Testy i preparaty'!C22,Materiały!F:F)</f>
        <v>372.42</v>
      </c>
      <c r="G22" s="11">
        <f>F22/D22</f>
        <v>18.621000000000002</v>
      </c>
      <c r="I22" s="32">
        <f>E22*G22</f>
        <v>0.55863000000000007</v>
      </c>
    </row>
    <row r="23" spans="1:9">
      <c r="A23" s="190" t="s">
        <v>1068</v>
      </c>
      <c r="B23" s="29" t="s">
        <v>1066</v>
      </c>
      <c r="C23" s="29" t="s">
        <v>450</v>
      </c>
      <c r="D23" s="22">
        <v>20</v>
      </c>
      <c r="E23" s="29">
        <v>0.19</v>
      </c>
      <c r="F23">
        <f>SUMIF(Materiały!C:C,'Testy i preparaty'!C23,Materiały!F:F)</f>
        <v>372.58</v>
      </c>
      <c r="G23" s="11">
        <f>F23/D23</f>
        <v>18.628999999999998</v>
      </c>
      <c r="I23" s="32">
        <f>E23*G23</f>
        <v>3.5395099999999995</v>
      </c>
    </row>
    <row r="24" spans="1:9">
      <c r="A24" s="190"/>
      <c r="B24" s="29" t="s">
        <v>1069</v>
      </c>
      <c r="C24" s="29" t="s">
        <v>460</v>
      </c>
      <c r="D24" s="22">
        <v>20</v>
      </c>
      <c r="E24" s="29">
        <v>0.35</v>
      </c>
      <c r="F24">
        <f>SUMIF(Materiały!C:C,'Testy i preparaty'!C24,Materiały!F:F)</f>
        <v>394.52</v>
      </c>
      <c r="G24" s="11">
        <f>F24/D24</f>
        <v>19.725999999999999</v>
      </c>
      <c r="I24" s="32">
        <f>E24*G24</f>
        <v>6.9040999999999997</v>
      </c>
    </row>
    <row r="26" spans="1:9" ht="29.25" customHeight="1">
      <c r="A26" s="186" t="s">
        <v>1070</v>
      </c>
      <c r="B26" s="186"/>
      <c r="C26" s="186"/>
      <c r="D26" s="186"/>
      <c r="E26" s="186"/>
    </row>
    <row r="27" spans="1:9" ht="15" customHeight="1">
      <c r="A27" s="26" t="s">
        <v>1039</v>
      </c>
      <c r="B27" s="30" t="s">
        <v>1071</v>
      </c>
      <c r="C27" s="34"/>
      <c r="D27" s="34"/>
      <c r="E27" s="34"/>
      <c r="F27" s="189"/>
      <c r="G27" s="189"/>
    </row>
    <row r="28" spans="1:9">
      <c r="A28" s="29" t="s">
        <v>341</v>
      </c>
      <c r="B28" s="29">
        <v>65</v>
      </c>
      <c r="C28" s="34"/>
      <c r="D28" s="34"/>
      <c r="E28" s="34"/>
      <c r="F28" s="189">
        <f>B28*5/60</f>
        <v>5.416666666666667</v>
      </c>
      <c r="G28" s="189"/>
      <c r="H28">
        <f>8-F28</f>
        <v>2.583333333333333</v>
      </c>
      <c r="I28">
        <f>H28/5</f>
        <v>0.51666666666666661</v>
      </c>
    </row>
    <row r="29" spans="1:9">
      <c r="A29" s="29" t="s">
        <v>1051</v>
      </c>
      <c r="B29" s="31" t="s">
        <v>1072</v>
      </c>
      <c r="C29" s="34"/>
      <c r="D29" s="34"/>
      <c r="E29" s="34"/>
      <c r="F29" s="189"/>
      <c r="G29" s="189"/>
    </row>
    <row r="30" spans="1:9">
      <c r="A30" s="29" t="s">
        <v>1073</v>
      </c>
      <c r="B30" s="29">
        <v>60</v>
      </c>
    </row>
    <row r="31" spans="1:9">
      <c r="A31" s="42" t="s">
        <v>1076</v>
      </c>
      <c r="B31" s="29">
        <v>60</v>
      </c>
    </row>
    <row r="33" spans="1:5">
      <c r="A33" s="185" t="s">
        <v>1079</v>
      </c>
      <c r="B33" s="185"/>
      <c r="C33" s="185"/>
    </row>
    <row r="34" spans="1:5">
      <c r="A34" s="29" t="s">
        <v>1062</v>
      </c>
      <c r="B34" s="29" t="s">
        <v>1041</v>
      </c>
      <c r="C34" s="29" t="s">
        <v>1063</v>
      </c>
    </row>
    <row r="35" spans="1:5">
      <c r="A35" s="29" t="s">
        <v>1080</v>
      </c>
      <c r="B35" s="29" t="s">
        <v>1081</v>
      </c>
      <c r="C35" s="22">
        <v>5</v>
      </c>
    </row>
    <row r="36" spans="1:5">
      <c r="A36" s="29" t="s">
        <v>1082</v>
      </c>
      <c r="B36" s="29" t="s">
        <v>1083</v>
      </c>
      <c r="C36" s="22">
        <v>5</v>
      </c>
    </row>
    <row r="39" spans="1:5">
      <c r="A39" s="186" t="s">
        <v>1084</v>
      </c>
      <c r="B39" s="186"/>
    </row>
    <row r="41" spans="1:5">
      <c r="A41" s="187" t="s">
        <v>1085</v>
      </c>
      <c r="B41" s="187"/>
      <c r="C41" s="187"/>
      <c r="D41" s="187"/>
    </row>
    <row r="42" spans="1:5">
      <c r="A42" s="188" t="s">
        <v>1086</v>
      </c>
      <c r="B42" s="188"/>
      <c r="C42" s="188"/>
      <c r="D42" s="188"/>
      <c r="E42" s="188"/>
    </row>
    <row r="43" spans="1:5">
      <c r="A43" s="188" t="s">
        <v>1087</v>
      </c>
      <c r="B43" s="188"/>
      <c r="C43" s="188"/>
      <c r="D43" s="188"/>
      <c r="E43" s="188"/>
    </row>
    <row r="44" spans="1:5">
      <c r="A44" t="s">
        <v>1088</v>
      </c>
    </row>
    <row r="45" spans="1:5">
      <c r="A45" t="s">
        <v>1089</v>
      </c>
    </row>
  </sheetData>
  <mergeCells count="17">
    <mergeCell ref="A21:A22"/>
    <mergeCell ref="A1:E1"/>
    <mergeCell ref="A3:A6"/>
    <mergeCell ref="A7:A9"/>
    <mergeCell ref="A10:A11"/>
    <mergeCell ref="A19:E19"/>
    <mergeCell ref="A12:A14"/>
    <mergeCell ref="F29:G29"/>
    <mergeCell ref="A23:A24"/>
    <mergeCell ref="A26:E26"/>
    <mergeCell ref="F27:G27"/>
    <mergeCell ref="F28:G28"/>
    <mergeCell ref="A33:C33"/>
    <mergeCell ref="A39:B39"/>
    <mergeCell ref="A41:D41"/>
    <mergeCell ref="A42:E42"/>
    <mergeCell ref="A43:E4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80" zoomScaleNormal="80" workbookViewId="0">
      <pane ySplit="2" topLeftCell="A19" activePane="bottomLeft" state="frozen"/>
      <selection pane="bottomLeft" activeCell="I47" sqref="I47"/>
    </sheetView>
  </sheetViews>
  <sheetFormatPr defaultColWidth="9.140625" defaultRowHeight="15"/>
  <cols>
    <col min="1" max="1" width="45.5703125" style="76" bestFit="1" customWidth="1"/>
    <col min="2" max="2" width="20.5703125" style="76" bestFit="1" customWidth="1"/>
    <col min="3" max="3" width="14" style="76" bestFit="1" customWidth="1"/>
    <col min="4" max="4" width="21" style="76" bestFit="1" customWidth="1"/>
    <col min="5" max="6" width="8.28515625" style="76" customWidth="1"/>
    <col min="7" max="7" width="6.7109375" style="76" customWidth="1"/>
    <col min="8" max="8" width="13.7109375" style="76" bestFit="1" customWidth="1"/>
    <col min="9" max="9" width="17.28515625" style="76" customWidth="1"/>
    <col min="10" max="10" width="24" style="76" bestFit="1" customWidth="1"/>
    <col min="11" max="11" width="9.140625" style="76"/>
    <col min="12" max="12" width="27.7109375" style="76" customWidth="1"/>
    <col min="13" max="16384" width="9.140625" style="76"/>
  </cols>
  <sheetData>
    <row r="1" spans="1:13">
      <c r="E1" s="114" t="s">
        <v>1325</v>
      </c>
    </row>
    <row r="2" spans="1:13">
      <c r="A2" s="74" t="s">
        <v>1135</v>
      </c>
      <c r="B2" s="74" t="s">
        <v>0</v>
      </c>
      <c r="C2" s="74" t="s">
        <v>1293</v>
      </c>
      <c r="D2" s="74" t="s">
        <v>1294</v>
      </c>
      <c r="E2" s="75" t="s">
        <v>1295</v>
      </c>
      <c r="F2" s="75" t="s">
        <v>1296</v>
      </c>
      <c r="H2" s="76" t="s">
        <v>1135</v>
      </c>
      <c r="I2" s="76" t="s">
        <v>1028</v>
      </c>
      <c r="J2" s="76" t="s">
        <v>1029</v>
      </c>
      <c r="L2" s="77" t="s">
        <v>1297</v>
      </c>
      <c r="M2" s="77" t="s">
        <v>1298</v>
      </c>
    </row>
    <row r="3" spans="1:13">
      <c r="A3" s="75" t="s">
        <v>1299</v>
      </c>
      <c r="B3" s="75" t="s">
        <v>1300</v>
      </c>
      <c r="C3" s="78" t="s">
        <v>1293</v>
      </c>
      <c r="D3" s="75" t="s">
        <v>1301</v>
      </c>
      <c r="E3" s="79">
        <v>0</v>
      </c>
      <c r="F3" s="80">
        <v>973</v>
      </c>
      <c r="H3" s="76" t="s">
        <v>1173</v>
      </c>
      <c r="I3" s="76" t="s">
        <v>70</v>
      </c>
      <c r="J3" s="76" t="s">
        <v>71</v>
      </c>
      <c r="L3" s="81" t="str">
        <f>H3&amp;I3</f>
        <v>BIE 3/4UK-UKA-ST34-001</v>
      </c>
      <c r="M3" s="82">
        <f>IF(F3=0,E3,F3)/3</f>
        <v>324.33333333333331</v>
      </c>
    </row>
    <row r="4" spans="1:13">
      <c r="A4" s="75" t="s">
        <v>1302</v>
      </c>
      <c r="B4" s="75" t="s">
        <v>1300</v>
      </c>
      <c r="C4" s="78" t="s">
        <v>1293</v>
      </c>
      <c r="D4" s="75" t="s">
        <v>1301</v>
      </c>
      <c r="E4" s="79">
        <v>0</v>
      </c>
      <c r="F4" s="80">
        <v>2489</v>
      </c>
      <c r="H4" s="76" t="s">
        <v>1169</v>
      </c>
      <c r="I4" s="76" t="s">
        <v>62</v>
      </c>
      <c r="J4" s="76" t="s">
        <v>63</v>
      </c>
      <c r="L4" s="81" t="str">
        <f t="shared" ref="L4:L47" si="0">H4&amp;I4</f>
        <v>BIE 1/2UK-UKA-ST12-001</v>
      </c>
      <c r="M4" s="82">
        <f t="shared" ref="M4:M47" si="1">IF(F4=0,E4,F4)/3</f>
        <v>829.66666666666663</v>
      </c>
    </row>
    <row r="5" spans="1:13">
      <c r="A5" s="75" t="s">
        <v>1302</v>
      </c>
      <c r="B5" s="75" t="s">
        <v>1300</v>
      </c>
      <c r="C5" s="75"/>
      <c r="D5" s="75" t="s">
        <v>1301</v>
      </c>
      <c r="E5" s="80">
        <v>0</v>
      </c>
      <c r="F5" s="80">
        <v>635</v>
      </c>
      <c r="H5" s="76" t="s">
        <v>1169</v>
      </c>
      <c r="I5" s="76" t="s">
        <v>62</v>
      </c>
      <c r="J5" s="76" t="s">
        <v>63</v>
      </c>
      <c r="L5" s="81" t="str">
        <f t="shared" si="0"/>
        <v>BIE 1/2UK-UKA-ST12-001</v>
      </c>
      <c r="M5" s="82">
        <f t="shared" si="1"/>
        <v>211.66666666666666</v>
      </c>
    </row>
    <row r="6" spans="1:13">
      <c r="A6" s="75" t="s">
        <v>1303</v>
      </c>
      <c r="B6" s="75" t="s">
        <v>1300</v>
      </c>
      <c r="C6" s="78" t="s">
        <v>1293</v>
      </c>
      <c r="D6" s="75" t="s">
        <v>1301</v>
      </c>
      <c r="E6" s="79">
        <v>0</v>
      </c>
      <c r="F6" s="80">
        <v>3367</v>
      </c>
      <c r="H6" s="76" t="s">
        <v>1170</v>
      </c>
      <c r="I6" s="76" t="s">
        <v>64</v>
      </c>
      <c r="J6" s="76" t="s">
        <v>65</v>
      </c>
      <c r="L6" s="81" t="str">
        <f t="shared" si="0"/>
        <v>BIE 1/4UK-UKA-ST14-001</v>
      </c>
      <c r="M6" s="82">
        <f t="shared" si="1"/>
        <v>1122.3333333333333</v>
      </c>
    </row>
    <row r="7" spans="1:13">
      <c r="A7" s="75" t="s">
        <v>1303</v>
      </c>
      <c r="B7" s="75" t="s">
        <v>1300</v>
      </c>
      <c r="C7" s="75"/>
      <c r="D7" s="75" t="s">
        <v>1301</v>
      </c>
      <c r="E7" s="80">
        <v>0</v>
      </c>
      <c r="F7" s="80">
        <v>29</v>
      </c>
      <c r="H7" s="76" t="s">
        <v>1170</v>
      </c>
      <c r="I7" s="76" t="s">
        <v>64</v>
      </c>
      <c r="J7" s="76" t="s">
        <v>65</v>
      </c>
      <c r="L7" s="81" t="str">
        <f t="shared" si="0"/>
        <v>BIE 1/4UK-UKA-ST14-001</v>
      </c>
      <c r="M7" s="82">
        <f t="shared" si="1"/>
        <v>9.6666666666666661</v>
      </c>
    </row>
    <row r="8" spans="1:13">
      <c r="A8" s="75" t="s">
        <v>1304</v>
      </c>
      <c r="B8" s="75" t="s">
        <v>1305</v>
      </c>
      <c r="C8" s="75" t="s">
        <v>1293</v>
      </c>
      <c r="D8" s="75" t="s">
        <v>1301</v>
      </c>
      <c r="E8" s="80">
        <v>1612</v>
      </c>
      <c r="F8" s="80">
        <v>2016</v>
      </c>
      <c r="H8" s="76" t="s">
        <v>1224</v>
      </c>
      <c r="I8" s="76" t="s">
        <v>290</v>
      </c>
      <c r="J8" s="76" t="s">
        <v>291</v>
      </c>
      <c r="L8" s="81" t="str">
        <f t="shared" si="0"/>
        <v>PA P &gt;91UK-UKB-WB91-001</v>
      </c>
      <c r="M8" s="82">
        <f t="shared" si="1"/>
        <v>672</v>
      </c>
    </row>
    <row r="9" spans="1:13">
      <c r="A9" s="75" t="s">
        <v>1304</v>
      </c>
      <c r="B9" s="75" t="s">
        <v>1305</v>
      </c>
      <c r="C9" s="75"/>
      <c r="D9" s="75" t="s">
        <v>1301</v>
      </c>
      <c r="E9" s="80">
        <v>0</v>
      </c>
      <c r="F9" s="80">
        <v>89</v>
      </c>
      <c r="H9" s="76" t="s">
        <v>1224</v>
      </c>
      <c r="I9" s="76" t="s">
        <v>290</v>
      </c>
      <c r="J9" s="76" t="s">
        <v>291</v>
      </c>
      <c r="L9" s="81" t="str">
        <f t="shared" si="0"/>
        <v>PA P &gt;91UK-UKB-WB91-001</v>
      </c>
      <c r="M9" s="82">
        <f t="shared" si="1"/>
        <v>29.666666666666668</v>
      </c>
    </row>
    <row r="10" spans="1:13">
      <c r="A10" s="75" t="s">
        <v>1306</v>
      </c>
      <c r="B10" s="75" t="s">
        <v>1305</v>
      </c>
      <c r="C10" s="75" t="s">
        <v>1293</v>
      </c>
      <c r="D10" s="75" t="s">
        <v>1301</v>
      </c>
      <c r="E10" s="80">
        <v>1559</v>
      </c>
      <c r="F10" s="80">
        <v>1650</v>
      </c>
      <c r="H10" s="76" t="s">
        <v>1223</v>
      </c>
      <c r="I10" s="76" t="s">
        <v>288</v>
      </c>
      <c r="J10" s="76" t="s">
        <v>289</v>
      </c>
      <c r="L10" s="81" t="str">
        <f t="shared" si="0"/>
        <v>PA P &lt;90UK-UKB-WB90-001</v>
      </c>
      <c r="M10" s="82">
        <f t="shared" si="1"/>
        <v>550</v>
      </c>
    </row>
    <row r="11" spans="1:13">
      <c r="A11" s="83" t="s">
        <v>1307</v>
      </c>
      <c r="B11" s="83" t="s">
        <v>1308</v>
      </c>
      <c r="C11" s="75" t="s">
        <v>1293</v>
      </c>
      <c r="D11" s="75" t="s">
        <v>1301</v>
      </c>
      <c r="E11" s="80">
        <v>6</v>
      </c>
      <c r="F11" s="80">
        <v>14</v>
      </c>
      <c r="H11" s="76" t="s">
        <v>1222</v>
      </c>
      <c r="I11" s="76" t="s">
        <v>286</v>
      </c>
      <c r="J11" s="76" t="s">
        <v>287</v>
      </c>
      <c r="L11" s="81" t="str">
        <f t="shared" si="0"/>
        <v>PA P &lt;70UK-UKB-WB70-001</v>
      </c>
      <c r="M11" s="82">
        <f t="shared" si="1"/>
        <v>4.666666666666667</v>
      </c>
    </row>
    <row r="12" spans="1:13">
      <c r="A12" s="75" t="s">
        <v>1307</v>
      </c>
      <c r="B12" s="75" t="s">
        <v>1305</v>
      </c>
      <c r="C12" s="75" t="s">
        <v>1293</v>
      </c>
      <c r="D12" s="75" t="s">
        <v>1301</v>
      </c>
      <c r="E12" s="80">
        <v>2959</v>
      </c>
      <c r="F12" s="80">
        <v>3255</v>
      </c>
      <c r="H12" s="76" t="s">
        <v>1222</v>
      </c>
      <c r="I12" s="76" t="s">
        <v>286</v>
      </c>
      <c r="J12" s="76" t="s">
        <v>287</v>
      </c>
      <c r="L12" s="81" t="str">
        <f t="shared" si="0"/>
        <v>PA P &lt;70UK-UKB-WB70-001</v>
      </c>
      <c r="M12" s="82">
        <f t="shared" si="1"/>
        <v>1085</v>
      </c>
    </row>
    <row r="13" spans="1:13">
      <c r="A13" s="75" t="s">
        <v>1307</v>
      </c>
      <c r="B13" s="75" t="s">
        <v>1305</v>
      </c>
      <c r="C13" s="84"/>
      <c r="D13" s="75" t="s">
        <v>1301</v>
      </c>
      <c r="E13" s="80">
        <v>0</v>
      </c>
      <c r="F13" s="80">
        <v>2</v>
      </c>
      <c r="H13" s="76" t="s">
        <v>1222</v>
      </c>
      <c r="I13" s="76" t="s">
        <v>286</v>
      </c>
      <c r="J13" s="76" t="s">
        <v>287</v>
      </c>
      <c r="L13" s="81" t="str">
        <f t="shared" si="0"/>
        <v>PA P &lt;70UK-UKB-WB70-001</v>
      </c>
      <c r="M13" s="82">
        <f t="shared" si="1"/>
        <v>0.66666666666666663</v>
      </c>
    </row>
    <row r="14" spans="1:13">
      <c r="A14" s="83" t="s">
        <v>1309</v>
      </c>
      <c r="B14" s="83" t="s">
        <v>1300</v>
      </c>
      <c r="C14" s="78" t="s">
        <v>1293</v>
      </c>
      <c r="D14" s="75" t="s">
        <v>1301</v>
      </c>
      <c r="E14" s="79">
        <v>0</v>
      </c>
      <c r="F14" s="80">
        <v>147</v>
      </c>
      <c r="H14" s="76" t="s">
        <v>1229</v>
      </c>
      <c r="L14" s="81" t="str">
        <f t="shared" si="0"/>
        <v>BIE R 7,5 x 40</v>
      </c>
      <c r="M14" s="82">
        <f t="shared" si="1"/>
        <v>49</v>
      </c>
    </row>
    <row r="15" spans="1:13">
      <c r="A15" s="75" t="s">
        <v>1309</v>
      </c>
      <c r="B15" s="75" t="s">
        <v>1308</v>
      </c>
      <c r="C15" s="75" t="s">
        <v>1293</v>
      </c>
      <c r="D15" s="75" t="s">
        <v>1301</v>
      </c>
      <c r="E15" s="80">
        <v>962</v>
      </c>
      <c r="F15" s="80">
        <v>1100</v>
      </c>
      <c r="H15" s="76" t="s">
        <v>1212</v>
      </c>
      <c r="I15" s="76" t="s">
        <v>80</v>
      </c>
      <c r="J15" s="76" t="s">
        <v>81</v>
      </c>
      <c r="L15" s="81" t="str">
        <f t="shared" si="0"/>
        <v>PA R 7,5 x 40UK-UKB-0040-001</v>
      </c>
      <c r="M15" s="82">
        <f t="shared" si="1"/>
        <v>366.66666666666669</v>
      </c>
    </row>
    <row r="16" spans="1:13" ht="15.75" thickBot="1">
      <c r="A16" s="85" t="s">
        <v>1310</v>
      </c>
      <c r="B16" s="75" t="s">
        <v>1308</v>
      </c>
      <c r="C16" s="75" t="s">
        <v>1293</v>
      </c>
      <c r="D16" s="85" t="s">
        <v>1301</v>
      </c>
      <c r="E16" s="80">
        <v>6</v>
      </c>
      <c r="F16" s="86">
        <v>6</v>
      </c>
      <c r="H16" s="76" t="s">
        <v>1212</v>
      </c>
      <c r="I16" s="76" t="s">
        <v>80</v>
      </c>
      <c r="J16" s="76" t="s">
        <v>81</v>
      </c>
      <c r="L16" s="81" t="str">
        <f t="shared" si="0"/>
        <v>PA R 7,5 x 40UK-UKB-0040-001</v>
      </c>
      <c r="M16" s="82">
        <f t="shared" si="1"/>
        <v>2</v>
      </c>
    </row>
    <row r="17" spans="1:13">
      <c r="A17" s="83" t="s">
        <v>1311</v>
      </c>
      <c r="B17" s="83" t="s">
        <v>1300</v>
      </c>
      <c r="C17" s="78" t="s">
        <v>1293</v>
      </c>
      <c r="D17" s="75" t="s">
        <v>1301</v>
      </c>
      <c r="E17" s="79">
        <v>0</v>
      </c>
      <c r="F17" s="80">
        <v>474</v>
      </c>
      <c r="H17" s="87" t="s">
        <v>1229</v>
      </c>
      <c r="I17" s="87"/>
      <c r="J17" s="87"/>
      <c r="K17" s="87"/>
      <c r="L17" s="88" t="str">
        <f t="shared" si="0"/>
        <v>BIE R 7,5 x 40</v>
      </c>
      <c r="M17" s="89">
        <f t="shared" si="1"/>
        <v>158</v>
      </c>
    </row>
    <row r="18" spans="1:13">
      <c r="A18" s="75" t="s">
        <v>1311</v>
      </c>
      <c r="B18" s="75" t="s">
        <v>1308</v>
      </c>
      <c r="C18" s="75" t="s">
        <v>1293</v>
      </c>
      <c r="D18" s="75" t="s">
        <v>1301</v>
      </c>
      <c r="E18" s="80">
        <v>7093</v>
      </c>
      <c r="F18" s="80">
        <v>7571</v>
      </c>
      <c r="H18" s="90" t="s">
        <v>1212</v>
      </c>
      <c r="I18" s="90" t="s">
        <v>80</v>
      </c>
      <c r="J18" s="90" t="s">
        <v>81</v>
      </c>
      <c r="K18" s="90"/>
      <c r="L18" s="91" t="str">
        <f t="shared" si="0"/>
        <v>PA R 7,5 x 40UK-UKB-0040-001</v>
      </c>
      <c r="M18" s="92">
        <f t="shared" si="1"/>
        <v>2523.6666666666665</v>
      </c>
    </row>
    <row r="19" spans="1:13" ht="15.75" thickBot="1">
      <c r="A19" s="75" t="s">
        <v>1311</v>
      </c>
      <c r="B19" s="75" t="s">
        <v>1308</v>
      </c>
      <c r="C19" s="75"/>
      <c r="D19" s="75" t="s">
        <v>1301</v>
      </c>
      <c r="E19" s="80">
        <v>0</v>
      </c>
      <c r="F19" s="80">
        <v>66</v>
      </c>
      <c r="H19" s="93" t="s">
        <v>1229</v>
      </c>
      <c r="I19" s="93"/>
      <c r="J19" s="93"/>
      <c r="K19" s="93"/>
      <c r="L19" s="94" t="str">
        <f t="shared" si="0"/>
        <v>BIE R 7,5 x 40</v>
      </c>
      <c r="M19" s="95">
        <f t="shared" si="1"/>
        <v>22</v>
      </c>
    </row>
    <row r="20" spans="1:13">
      <c r="A20" s="83" t="s">
        <v>1312</v>
      </c>
      <c r="B20" s="83" t="s">
        <v>1300</v>
      </c>
      <c r="C20" s="78" t="s">
        <v>1293</v>
      </c>
      <c r="D20" s="75" t="s">
        <v>1301</v>
      </c>
      <c r="E20" s="79">
        <v>0</v>
      </c>
      <c r="F20" s="80">
        <v>526</v>
      </c>
      <c r="H20" s="87" t="s">
        <v>1230</v>
      </c>
      <c r="I20" s="87"/>
      <c r="J20" s="87"/>
      <c r="K20" s="87"/>
      <c r="L20" s="88" t="str">
        <f t="shared" si="0"/>
        <v>BIE R 10 x 40</v>
      </c>
      <c r="M20" s="89">
        <f t="shared" si="1"/>
        <v>175.33333333333334</v>
      </c>
    </row>
    <row r="21" spans="1:13">
      <c r="A21" s="75" t="s">
        <v>1312</v>
      </c>
      <c r="B21" s="75" t="s">
        <v>1308</v>
      </c>
      <c r="C21" s="75" t="s">
        <v>1293</v>
      </c>
      <c r="D21" s="75" t="s">
        <v>1301</v>
      </c>
      <c r="E21" s="80">
        <v>5530</v>
      </c>
      <c r="F21" s="80">
        <v>5855</v>
      </c>
      <c r="H21" s="90" t="s">
        <v>1213</v>
      </c>
      <c r="I21" s="90" t="s">
        <v>82</v>
      </c>
      <c r="J21" s="90" t="s">
        <v>83</v>
      </c>
      <c r="K21" s="90"/>
      <c r="L21" s="91" t="str">
        <f t="shared" si="0"/>
        <v>PA R 10 x 40UK-UKB-0040-002</v>
      </c>
      <c r="M21" s="92">
        <f t="shared" si="1"/>
        <v>1951.6666666666667</v>
      </c>
    </row>
    <row r="22" spans="1:13" ht="15.75" thickBot="1">
      <c r="A22" s="75" t="s">
        <v>1312</v>
      </c>
      <c r="B22" s="75" t="s">
        <v>1308</v>
      </c>
      <c r="C22" s="75"/>
      <c r="D22" s="75" t="s">
        <v>1301</v>
      </c>
      <c r="E22" s="80">
        <v>0</v>
      </c>
      <c r="F22" s="80">
        <v>21</v>
      </c>
      <c r="H22" s="93" t="s">
        <v>1230</v>
      </c>
      <c r="I22" s="93"/>
      <c r="J22" s="93"/>
      <c r="K22" s="93"/>
      <c r="L22" s="94" t="str">
        <f t="shared" si="0"/>
        <v>BIE R 10 x 40</v>
      </c>
      <c r="M22" s="95">
        <f t="shared" si="1"/>
        <v>7</v>
      </c>
    </row>
    <row r="23" spans="1:13" s="101" customFormat="1">
      <c r="A23" s="96" t="s">
        <v>1313</v>
      </c>
      <c r="B23" s="96" t="s">
        <v>1300</v>
      </c>
      <c r="C23" s="97" t="s">
        <v>1293</v>
      </c>
      <c r="D23" s="98" t="s">
        <v>1301</v>
      </c>
      <c r="E23" s="99">
        <v>0</v>
      </c>
      <c r="F23" s="100">
        <v>2837</v>
      </c>
      <c r="H23" s="102" t="s">
        <v>1231</v>
      </c>
      <c r="I23" s="102"/>
      <c r="J23" s="102"/>
      <c r="K23" s="102"/>
      <c r="L23" s="103" t="str">
        <f t="shared" si="0"/>
        <v>BIE R 12 x 40</v>
      </c>
      <c r="M23" s="104">
        <f t="shared" si="1"/>
        <v>945.66666666666663</v>
      </c>
    </row>
    <row r="24" spans="1:13" s="101" customFormat="1">
      <c r="A24" s="98" t="s">
        <v>1313</v>
      </c>
      <c r="B24" s="98" t="s">
        <v>1308</v>
      </c>
      <c r="C24" s="98" t="s">
        <v>1293</v>
      </c>
      <c r="D24" s="98" t="s">
        <v>1301</v>
      </c>
      <c r="E24" s="100">
        <v>10607</v>
      </c>
      <c r="F24" s="100">
        <v>11051</v>
      </c>
      <c r="H24" s="105" t="s">
        <v>1214</v>
      </c>
      <c r="I24" s="105" t="s">
        <v>84</v>
      </c>
      <c r="J24" s="105" t="s">
        <v>85</v>
      </c>
      <c r="K24" s="105"/>
      <c r="L24" s="106" t="str">
        <f t="shared" si="0"/>
        <v>PA R 12 x 40UK-UKB-0040-003</v>
      </c>
      <c r="M24" s="107">
        <f t="shared" si="1"/>
        <v>3683.6666666666665</v>
      </c>
    </row>
    <row r="25" spans="1:13" s="101" customFormat="1">
      <c r="A25" s="98" t="s">
        <v>1313</v>
      </c>
      <c r="B25" s="98" t="s">
        <v>1308</v>
      </c>
      <c r="C25" s="98"/>
      <c r="D25" s="98" t="s">
        <v>1301</v>
      </c>
      <c r="E25" s="100">
        <v>0</v>
      </c>
      <c r="F25" s="100">
        <v>20</v>
      </c>
      <c r="H25" s="105" t="s">
        <v>1231</v>
      </c>
      <c r="I25" s="105"/>
      <c r="J25" s="105"/>
      <c r="K25" s="105"/>
      <c r="L25" s="106" t="str">
        <f t="shared" si="0"/>
        <v>BIE R 12 x 40</v>
      </c>
      <c r="M25" s="107">
        <f t="shared" si="1"/>
        <v>6.666666666666667</v>
      </c>
    </row>
    <row r="26" spans="1:13" s="101" customFormat="1" ht="15.75" thickBot="1">
      <c r="A26" s="96" t="s">
        <v>1313</v>
      </c>
      <c r="B26" s="96" t="s">
        <v>1305</v>
      </c>
      <c r="C26" s="98" t="s">
        <v>1293</v>
      </c>
      <c r="D26" s="98" t="s">
        <v>1301</v>
      </c>
      <c r="E26" s="100">
        <v>4</v>
      </c>
      <c r="F26" s="100">
        <v>5</v>
      </c>
      <c r="H26" s="108" t="s">
        <v>1220</v>
      </c>
      <c r="I26" s="108" t="s">
        <v>280</v>
      </c>
      <c r="J26" s="108" t="s">
        <v>281</v>
      </c>
      <c r="K26" s="108"/>
      <c r="L26" s="109" t="str">
        <f t="shared" si="0"/>
        <v>PA P &lt;10UK-UKB-WB10-001</v>
      </c>
      <c r="M26" s="110">
        <f t="shared" si="1"/>
        <v>1.6666666666666667</v>
      </c>
    </row>
    <row r="27" spans="1:13" ht="15.75" thickBot="1">
      <c r="A27" s="75" t="s">
        <v>1314</v>
      </c>
      <c r="B27" s="75" t="s">
        <v>1308</v>
      </c>
      <c r="C27" s="75" t="s">
        <v>1293</v>
      </c>
      <c r="D27" s="75"/>
      <c r="E27" s="80">
        <v>39</v>
      </c>
      <c r="F27" s="80">
        <v>0</v>
      </c>
      <c r="H27" s="76" t="s">
        <v>1268</v>
      </c>
      <c r="I27" s="76" t="s">
        <v>124</v>
      </c>
      <c r="J27" s="76" t="s">
        <v>125</v>
      </c>
      <c r="L27" s="81" t="str">
        <f t="shared" si="0"/>
        <v>DEZ R 15 x 40UK-UKB-A040-106</v>
      </c>
      <c r="M27" s="82">
        <f t="shared" si="1"/>
        <v>13</v>
      </c>
    </row>
    <row r="28" spans="1:13">
      <c r="A28" s="83" t="s">
        <v>1315</v>
      </c>
      <c r="B28" s="83" t="s">
        <v>1300</v>
      </c>
      <c r="C28" s="78" t="s">
        <v>1293</v>
      </c>
      <c r="D28" s="75" t="s">
        <v>1301</v>
      </c>
      <c r="E28" s="79">
        <v>0</v>
      </c>
      <c r="F28" s="80">
        <v>2594</v>
      </c>
      <c r="H28" s="87" t="s">
        <v>1232</v>
      </c>
      <c r="I28" s="87"/>
      <c r="J28" s="87"/>
      <c r="K28" s="87"/>
      <c r="L28" s="88" t="str">
        <f t="shared" si="0"/>
        <v>BIE R 15 x 40</v>
      </c>
      <c r="M28" s="89">
        <f t="shared" si="1"/>
        <v>864.66666666666663</v>
      </c>
    </row>
    <row r="29" spans="1:13">
      <c r="A29" s="83" t="s">
        <v>1315</v>
      </c>
      <c r="B29" s="83" t="s">
        <v>1300</v>
      </c>
      <c r="C29" s="75"/>
      <c r="D29" s="75" t="s">
        <v>1301</v>
      </c>
      <c r="E29" s="80">
        <v>0</v>
      </c>
      <c r="F29" s="80">
        <v>25</v>
      </c>
      <c r="H29" s="90" t="s">
        <v>1232</v>
      </c>
      <c r="I29" s="90"/>
      <c r="J29" s="90"/>
      <c r="K29" s="90"/>
      <c r="L29" s="91" t="str">
        <f t="shared" si="0"/>
        <v>BIE R 15 x 40</v>
      </c>
      <c r="M29" s="92">
        <f t="shared" si="1"/>
        <v>8.3333333333333339</v>
      </c>
    </row>
    <row r="30" spans="1:13">
      <c r="A30" s="75" t="s">
        <v>1315</v>
      </c>
      <c r="B30" s="75" t="s">
        <v>1308</v>
      </c>
      <c r="C30" s="75" t="s">
        <v>1293</v>
      </c>
      <c r="D30" s="75" t="s">
        <v>1301</v>
      </c>
      <c r="E30" s="80">
        <v>9953</v>
      </c>
      <c r="F30" s="80">
        <v>10944</v>
      </c>
      <c r="H30" s="90" t="s">
        <v>1215</v>
      </c>
      <c r="I30" s="90" t="s">
        <v>86</v>
      </c>
      <c r="J30" s="90" t="s">
        <v>87</v>
      </c>
      <c r="K30" s="90"/>
      <c r="L30" s="91" t="str">
        <f t="shared" si="0"/>
        <v>PA R 15 x 40UK-UKB-0040-004</v>
      </c>
      <c r="M30" s="92">
        <f t="shared" si="1"/>
        <v>3648</v>
      </c>
    </row>
    <row r="31" spans="1:13">
      <c r="A31" s="75" t="s">
        <v>1315</v>
      </c>
      <c r="B31" s="75" t="s">
        <v>1308</v>
      </c>
      <c r="C31" s="75" t="s">
        <v>1293</v>
      </c>
      <c r="D31" s="75" t="s">
        <v>1316</v>
      </c>
      <c r="E31" s="80">
        <v>2</v>
      </c>
      <c r="F31" s="80">
        <v>4</v>
      </c>
      <c r="H31" s="90" t="s">
        <v>1184</v>
      </c>
      <c r="I31" s="90" t="s">
        <v>152</v>
      </c>
      <c r="J31" s="90" t="s">
        <v>153</v>
      </c>
      <c r="K31" s="90"/>
      <c r="L31" s="91" t="str">
        <f t="shared" si="0"/>
        <v>Tyvek 15 x 40UK-UKB-N040-003</v>
      </c>
      <c r="M31" s="92">
        <f t="shared" si="1"/>
        <v>1.3333333333333333</v>
      </c>
    </row>
    <row r="32" spans="1:13">
      <c r="A32" s="75" t="s">
        <v>1315</v>
      </c>
      <c r="B32" s="75" t="s">
        <v>1308</v>
      </c>
      <c r="C32" s="75"/>
      <c r="D32" s="75" t="s">
        <v>1301</v>
      </c>
      <c r="E32" s="80">
        <v>0</v>
      </c>
      <c r="F32" s="80">
        <v>68</v>
      </c>
      <c r="H32" s="90" t="s">
        <v>1232</v>
      </c>
      <c r="I32" s="90"/>
      <c r="J32" s="90"/>
      <c r="K32" s="90"/>
      <c r="L32" s="91" t="str">
        <f t="shared" si="0"/>
        <v>BIE R 15 x 40</v>
      </c>
      <c r="M32" s="92">
        <f t="shared" si="1"/>
        <v>22.666666666666668</v>
      </c>
    </row>
    <row r="33" spans="1:13" ht="15.75" thickBot="1">
      <c r="A33" s="83" t="s">
        <v>1315</v>
      </c>
      <c r="B33" s="83" t="s">
        <v>1305</v>
      </c>
      <c r="C33" s="75" t="s">
        <v>1293</v>
      </c>
      <c r="D33" s="75" t="s">
        <v>1301</v>
      </c>
      <c r="E33" s="80">
        <v>381</v>
      </c>
      <c r="F33" s="80">
        <v>385</v>
      </c>
      <c r="H33" s="93" t="s">
        <v>1221</v>
      </c>
      <c r="I33" s="93" t="s">
        <v>282</v>
      </c>
      <c r="J33" s="93" t="s">
        <v>283</v>
      </c>
      <c r="K33" s="93"/>
      <c r="L33" s="94" t="str">
        <f t="shared" si="0"/>
        <v>PA P &lt;30UK-UKB-WB30-001</v>
      </c>
      <c r="M33" s="95">
        <f t="shared" si="1"/>
        <v>128.33333333333334</v>
      </c>
    </row>
    <row r="34" spans="1:13">
      <c r="A34" s="85" t="s">
        <v>1317</v>
      </c>
      <c r="B34" s="75" t="s">
        <v>1308</v>
      </c>
      <c r="C34" s="75" t="s">
        <v>1293</v>
      </c>
      <c r="D34" s="85" t="s">
        <v>1301</v>
      </c>
      <c r="E34" s="80">
        <v>6</v>
      </c>
      <c r="F34" s="80">
        <v>6</v>
      </c>
      <c r="H34" s="87" t="s">
        <v>1212</v>
      </c>
      <c r="I34" s="87" t="s">
        <v>80</v>
      </c>
      <c r="J34" s="87" t="s">
        <v>81</v>
      </c>
      <c r="K34" s="87"/>
      <c r="L34" s="88" t="str">
        <f t="shared" si="0"/>
        <v>PA R 7,5 x 40UK-UKB-0040-001</v>
      </c>
      <c r="M34" s="89">
        <f t="shared" si="1"/>
        <v>2</v>
      </c>
    </row>
    <row r="35" spans="1:13" ht="15.75" thickBot="1">
      <c r="A35" s="75" t="s">
        <v>1317</v>
      </c>
      <c r="B35" s="75" t="s">
        <v>1308</v>
      </c>
      <c r="C35" s="75" t="s">
        <v>1293</v>
      </c>
      <c r="D35" s="75" t="s">
        <v>1316</v>
      </c>
      <c r="E35" s="80">
        <v>524</v>
      </c>
      <c r="F35" s="80">
        <v>554</v>
      </c>
      <c r="H35" s="93" t="s">
        <v>1189</v>
      </c>
      <c r="I35" s="93" t="s">
        <v>162</v>
      </c>
      <c r="J35" s="93" t="s">
        <v>163</v>
      </c>
      <c r="K35" s="93"/>
      <c r="L35" s="94" t="str">
        <f t="shared" si="0"/>
        <v>Tyvek 7,5 x 40UK-UKB-N040-008</v>
      </c>
      <c r="M35" s="95">
        <f t="shared" si="1"/>
        <v>184.66666666666666</v>
      </c>
    </row>
    <row r="36" spans="1:13">
      <c r="A36" s="75" t="s">
        <v>1318</v>
      </c>
      <c r="B36" s="75" t="s">
        <v>1308</v>
      </c>
      <c r="C36" s="75" t="s">
        <v>1293</v>
      </c>
      <c r="D36" s="75" t="s">
        <v>1316</v>
      </c>
      <c r="E36" s="80">
        <v>846</v>
      </c>
      <c r="F36" s="80">
        <v>1877</v>
      </c>
      <c r="H36" s="87" t="s">
        <v>1183</v>
      </c>
      <c r="I36" s="87" t="s">
        <v>150</v>
      </c>
      <c r="J36" s="87" t="s">
        <v>151</v>
      </c>
      <c r="K36" s="87"/>
      <c r="L36" s="88" t="str">
        <f t="shared" si="0"/>
        <v>Tyvek 12 x 40UK-UKB-N040-002</v>
      </c>
      <c r="M36" s="89">
        <f t="shared" si="1"/>
        <v>625.66666666666663</v>
      </c>
    </row>
    <row r="37" spans="1:13" ht="15.75" thickBot="1">
      <c r="A37" s="75" t="s">
        <v>1318</v>
      </c>
      <c r="B37" s="75" t="s">
        <v>1308</v>
      </c>
      <c r="C37" s="75"/>
      <c r="D37" s="111" t="s">
        <v>1316</v>
      </c>
      <c r="E37" s="112">
        <v>0</v>
      </c>
      <c r="F37" s="80">
        <v>125</v>
      </c>
      <c r="H37" s="93" t="s">
        <v>1183</v>
      </c>
      <c r="I37" s="93" t="s">
        <v>150</v>
      </c>
      <c r="J37" s="93" t="s">
        <v>151</v>
      </c>
      <c r="K37" s="93"/>
      <c r="L37" s="94" t="str">
        <f t="shared" si="0"/>
        <v>Tyvek 12 x 40UK-UKB-N040-002</v>
      </c>
      <c r="M37" s="95">
        <f t="shared" si="1"/>
        <v>41.666666666666664</v>
      </c>
    </row>
    <row r="38" spans="1:13">
      <c r="A38" s="75" t="s">
        <v>1319</v>
      </c>
      <c r="B38" s="75" t="s">
        <v>1308</v>
      </c>
      <c r="C38" s="75" t="s">
        <v>1293</v>
      </c>
      <c r="D38" s="75" t="s">
        <v>1316</v>
      </c>
      <c r="E38" s="80">
        <v>2029</v>
      </c>
      <c r="F38" s="80">
        <v>4055</v>
      </c>
      <c r="H38" s="87" t="s">
        <v>1185</v>
      </c>
      <c r="I38" s="87" t="s">
        <v>154</v>
      </c>
      <c r="J38" s="87" t="s">
        <v>155</v>
      </c>
      <c r="K38" s="87"/>
      <c r="L38" s="88" t="str">
        <f t="shared" si="0"/>
        <v>Tyvek 20 x 40UK-UKB-N040-004</v>
      </c>
      <c r="M38" s="89">
        <f t="shared" si="1"/>
        <v>1351.6666666666667</v>
      </c>
    </row>
    <row r="39" spans="1:13">
      <c r="A39" s="75" t="s">
        <v>1319</v>
      </c>
      <c r="B39" s="75" t="s">
        <v>1308</v>
      </c>
      <c r="C39" s="75"/>
      <c r="D39" s="111" t="s">
        <v>1316</v>
      </c>
      <c r="E39" s="112">
        <v>0</v>
      </c>
      <c r="F39" s="80">
        <v>88</v>
      </c>
      <c r="H39" s="90" t="s">
        <v>1185</v>
      </c>
      <c r="I39" s="90" t="s">
        <v>154</v>
      </c>
      <c r="J39" s="90" t="s">
        <v>155</v>
      </c>
      <c r="K39" s="90"/>
      <c r="L39" s="91" t="str">
        <f t="shared" si="0"/>
        <v>Tyvek 20 x 40UK-UKB-N040-004</v>
      </c>
      <c r="M39" s="92">
        <f t="shared" si="1"/>
        <v>29.333333333333332</v>
      </c>
    </row>
    <row r="40" spans="1:13">
      <c r="A40" s="83" t="s">
        <v>1319</v>
      </c>
      <c r="B40" s="83" t="s">
        <v>1305</v>
      </c>
      <c r="C40" s="75" t="s">
        <v>1293</v>
      </c>
      <c r="D40" s="75" t="s">
        <v>1316</v>
      </c>
      <c r="E40" s="80">
        <v>1</v>
      </c>
      <c r="F40" s="80">
        <v>1</v>
      </c>
      <c r="H40" s="90" t="s">
        <v>1185</v>
      </c>
      <c r="I40" s="90" t="s">
        <v>154</v>
      </c>
      <c r="J40" s="90" t="s">
        <v>155</v>
      </c>
      <c r="K40" s="90"/>
      <c r="L40" s="91" t="str">
        <f t="shared" si="0"/>
        <v>Tyvek 20 x 40UK-UKB-N040-004</v>
      </c>
      <c r="M40" s="92">
        <f t="shared" si="1"/>
        <v>0.33333333333333331</v>
      </c>
    </row>
    <row r="41" spans="1:13" ht="15.75" thickBot="1">
      <c r="A41" s="83" t="s">
        <v>1319</v>
      </c>
      <c r="B41" s="83" t="s">
        <v>1305</v>
      </c>
      <c r="C41" s="75"/>
      <c r="D41" s="111" t="s">
        <v>1316</v>
      </c>
      <c r="E41" s="112">
        <v>0</v>
      </c>
      <c r="F41" s="80">
        <v>5</v>
      </c>
      <c r="H41" s="93" t="s">
        <v>1185</v>
      </c>
      <c r="I41" s="93" t="s">
        <v>154</v>
      </c>
      <c r="J41" s="93" t="s">
        <v>155</v>
      </c>
      <c r="K41" s="93"/>
      <c r="L41" s="94" t="str">
        <f t="shared" si="0"/>
        <v>Tyvek 20 x 40UK-UKB-N040-004</v>
      </c>
      <c r="M41" s="95">
        <f t="shared" si="1"/>
        <v>1.6666666666666667</v>
      </c>
    </row>
    <row r="42" spans="1:13">
      <c r="A42" s="75" t="s">
        <v>1320</v>
      </c>
      <c r="B42" s="75" t="s">
        <v>1308</v>
      </c>
      <c r="C42" s="75" t="s">
        <v>1293</v>
      </c>
      <c r="D42" s="75" t="s">
        <v>1316</v>
      </c>
      <c r="E42" s="80">
        <v>403</v>
      </c>
      <c r="F42" s="80">
        <v>768</v>
      </c>
      <c r="H42" s="87" t="s">
        <v>1187</v>
      </c>
      <c r="I42" s="87" t="s">
        <v>158</v>
      </c>
      <c r="J42" s="87" t="s">
        <v>159</v>
      </c>
      <c r="K42" s="87"/>
      <c r="L42" s="88" t="str">
        <f t="shared" si="0"/>
        <v>Tyvek 32 x 40UK-UKB-N040-006</v>
      </c>
      <c r="M42" s="89">
        <f t="shared" si="1"/>
        <v>256</v>
      </c>
    </row>
    <row r="43" spans="1:13" ht="15.75" thickBot="1">
      <c r="A43" s="75" t="s">
        <v>1320</v>
      </c>
      <c r="B43" s="75" t="s">
        <v>1308</v>
      </c>
      <c r="C43" s="75"/>
      <c r="D43" s="111" t="s">
        <v>1316</v>
      </c>
      <c r="E43" s="112">
        <v>0</v>
      </c>
      <c r="F43" s="80">
        <v>5</v>
      </c>
      <c r="H43" s="93" t="s">
        <v>1187</v>
      </c>
      <c r="I43" s="93" t="s">
        <v>158</v>
      </c>
      <c r="J43" s="93" t="s">
        <v>159</v>
      </c>
      <c r="K43" s="93"/>
      <c r="L43" s="94" t="str">
        <f t="shared" si="0"/>
        <v>Tyvek 32 x 40UK-UKB-N040-006</v>
      </c>
      <c r="M43" s="95">
        <f t="shared" si="1"/>
        <v>1.6666666666666667</v>
      </c>
    </row>
    <row r="44" spans="1:13">
      <c r="A44" s="75" t="s">
        <v>1321</v>
      </c>
      <c r="B44" s="75" t="s">
        <v>1308</v>
      </c>
      <c r="C44" s="75" t="s">
        <v>1293</v>
      </c>
      <c r="D44" s="75" t="s">
        <v>1316</v>
      </c>
      <c r="E44" s="80">
        <v>54</v>
      </c>
      <c r="F44" s="80">
        <v>99</v>
      </c>
      <c r="H44" s="87" t="s">
        <v>1188</v>
      </c>
      <c r="I44" s="87" t="s">
        <v>160</v>
      </c>
      <c r="J44" s="87" t="s">
        <v>161</v>
      </c>
      <c r="K44" s="87"/>
      <c r="L44" s="88" t="str">
        <f t="shared" si="0"/>
        <v>Tyvek 42 x 40UK-UKB-N040-007</v>
      </c>
      <c r="M44" s="89">
        <f t="shared" si="1"/>
        <v>33</v>
      </c>
    </row>
    <row r="45" spans="1:13" ht="15.75" thickBot="1">
      <c r="A45" s="83" t="s">
        <v>1321</v>
      </c>
      <c r="B45" s="83" t="s">
        <v>1305</v>
      </c>
      <c r="C45" s="75" t="s">
        <v>1293</v>
      </c>
      <c r="D45" s="75" t="s">
        <v>1316</v>
      </c>
      <c r="E45" s="80">
        <v>1</v>
      </c>
      <c r="F45" s="80">
        <v>2</v>
      </c>
      <c r="H45" s="93" t="s">
        <v>1188</v>
      </c>
      <c r="I45" s="93" t="s">
        <v>160</v>
      </c>
      <c r="J45" s="93" t="s">
        <v>161</v>
      </c>
      <c r="K45" s="93"/>
      <c r="L45" s="94" t="str">
        <f t="shared" si="0"/>
        <v>Tyvek 42 x 40UK-UKB-N040-007</v>
      </c>
      <c r="M45" s="95">
        <f t="shared" si="1"/>
        <v>0.66666666666666663</v>
      </c>
    </row>
    <row r="46" spans="1:13">
      <c r="A46" s="75" t="s">
        <v>1322</v>
      </c>
      <c r="B46" s="75" t="s">
        <v>1300</v>
      </c>
      <c r="C46" s="78" t="s">
        <v>1293</v>
      </c>
      <c r="D46" s="75" t="s">
        <v>1301</v>
      </c>
      <c r="E46" s="79">
        <v>0</v>
      </c>
      <c r="F46" s="80">
        <v>128</v>
      </c>
      <c r="H46" s="76" t="s">
        <v>1232</v>
      </c>
      <c r="L46" s="81" t="str">
        <f t="shared" si="0"/>
        <v>BIE R 15 x 40</v>
      </c>
      <c r="M46" s="82">
        <f t="shared" si="1"/>
        <v>42.666666666666664</v>
      </c>
    </row>
    <row r="47" spans="1:13">
      <c r="A47" s="75" t="s">
        <v>1323</v>
      </c>
      <c r="B47" s="75" t="s">
        <v>1324</v>
      </c>
      <c r="C47" s="75" t="s">
        <v>1293</v>
      </c>
      <c r="D47" s="75"/>
      <c r="E47" s="80">
        <v>884</v>
      </c>
      <c r="F47" s="80">
        <v>0</v>
      </c>
      <c r="H47" s="76" t="s">
        <v>1373</v>
      </c>
      <c r="I47" s="76" t="s">
        <v>304</v>
      </c>
      <c r="L47" s="81" t="str">
        <f t="shared" si="0"/>
        <v>DEZ OBUWIEUK-UKB-XXXX-060</v>
      </c>
      <c r="M47" s="82">
        <f t="shared" si="1"/>
        <v>294.66666666666669</v>
      </c>
    </row>
    <row r="48" spans="1:13">
      <c r="E48" s="113"/>
      <c r="F48" s="113"/>
    </row>
    <row r="49" spans="5:13">
      <c r="E49" s="113">
        <f>SUM(E3:E48)</f>
        <v>45461</v>
      </c>
      <c r="F49" s="113">
        <f>SUM(F3:F48)</f>
        <v>65931</v>
      </c>
      <c r="M49" s="113">
        <f>SUM(M3:M48)</f>
        <v>22284.666666666672</v>
      </c>
    </row>
  </sheetData>
  <autoFilter ref="A2:F4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Uwagi</vt:lpstr>
      <vt:lpstr>Struktura sprzedaży</vt:lpstr>
      <vt:lpstr>FC</vt:lpstr>
      <vt:lpstr>instrukcja</vt:lpstr>
      <vt:lpstr>map_opakowania</vt:lpstr>
      <vt:lpstr>Relacje objętości</vt:lpstr>
      <vt:lpstr>Urządzenia</vt:lpstr>
      <vt:lpstr>Materiały</vt:lpstr>
      <vt:lpstr>Budynki</vt:lpstr>
      <vt:lpstr>Transport</vt:lpstr>
      <vt:lpstr>Umowa Miejski</vt:lpstr>
      <vt:lpstr>Testy i preparaty</vt:lpstr>
      <vt:lpstr>mapowanie_CiLo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zp</cp:lastModifiedBy>
  <cp:lastPrinted>2019-08-27T09:34:26Z</cp:lastPrinted>
  <dcterms:created xsi:type="dcterms:W3CDTF">2018-04-24T11:02:34Z</dcterms:created>
  <dcterms:modified xsi:type="dcterms:W3CDTF">2019-10-10T06:39:41Z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